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Cirugías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apulgar</author>
  </authors>
  <commentList>
    <comment ref="I4" authorId="0">
      <text>
        <r>
          <rPr>
            <b/>
            <sz val="8"/>
            <rFont val="Tahoma"/>
            <family val="2"/>
          </rPr>
          <t>apulgar:</t>
        </r>
        <r>
          <rPr>
            <sz val="8"/>
            <rFont val="Tahoma"/>
            <family val="2"/>
          </rPr>
          <t xml:space="preserve">
Se calcula en base a 8 horas de funcionamiento de acuerdo a definición REM</t>
        </r>
      </text>
    </comment>
  </commentList>
</comments>
</file>

<file path=xl/sharedStrings.xml><?xml version="1.0" encoding="utf-8"?>
<sst xmlns="http://schemas.openxmlformats.org/spreadsheetml/2006/main" count="34" uniqueCount="33">
  <si>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</si>
  <si>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</si>
  <si>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</si>
  <si>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</si>
  <si>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</si>
  <si>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</si>
  <si>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</si>
  <si>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</si>
  <si>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</si>
  <si>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</si>
  <si>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</si>
  <si>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</si>
  <si>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</si>
  <si>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CIRUGIAS MAYORES</t>
  </si>
  <si>
    <t>CIRUGIAS MAYORES AMBULATORIAS</t>
  </si>
  <si>
    <t>CIRUGIAS MENORES</t>
  </si>
  <si>
    <t>PROM. HRS. DIA OCUP. * PAB.</t>
  </si>
  <si>
    <t>% CMA v/s CM</t>
  </si>
  <si>
    <t>HORAS OCUPADAS EN BENEFICIARIOS</t>
  </si>
  <si>
    <t>CON CIRUJANOS EN HORARIO NORMAL</t>
  </si>
  <si>
    <t>CON CIRUJANOS A HONORARIOS</t>
  </si>
  <si>
    <t>HORAS DISPONIBLES  CRITERIO MINSAL</t>
  </si>
  <si>
    <t>RENDIMIENTO CRITERIO MINSAL</t>
  </si>
  <si>
    <t>PREPARACION</t>
  </si>
  <si>
    <t>ELECTIVAS</t>
  </si>
  <si>
    <t>URGENCIA</t>
  </si>
  <si>
    <t>INTERVENCIONES QUIRÚRGICAS INSTITUTO NACIONAL DEL CANCER</t>
  </si>
  <si>
    <t>TOTAL CIRUGIAS 2015</t>
  </si>
  <si>
    <t>CIRUGIAS 2016</t>
  </si>
  <si>
    <t>BRECHA 2015 v/s 2016</t>
  </si>
  <si>
    <t>TOTAL 2016</t>
  </si>
  <si>
    <t>Nº CREC. 2015-2016</t>
  </si>
  <si>
    <t>% CREC. 2015 - 2016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</si>
</sst>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&quot;Ch$&quot;* #,##0.00_);_(&quot;Ch$&quot;* \(#,##0.00\);_(&quot;Ch$&quot;* &quot;-&quot;??_);_(@_)"/>
    <numFmt numFmtId="196" formatCode="0.0000"/>
    <numFmt numFmtId="197" formatCode="0.000"/>
    <numFmt numFmtId="198" formatCode="0.0"/>
    <numFmt numFmtId="199" formatCode="0.000000"/>
    <numFmt numFmtId="200" formatCode="0.00000"/>
    <numFmt numFmtId="201" formatCode="0.0%"/>
    <numFmt numFmtId="202" formatCode="[h]:mm:ss;@"/>
    <numFmt numFmtId="203" formatCode="h:mm;@"/>
    <numFmt numFmtId="204" formatCode="[$-F400]h:mm:ss\ am/pm"/>
    <numFmt numFmtId="205" formatCode="0.000%"/>
  </numFmts>
  <fonts count="54">
    <font>
      <sz val="10"/>
      <name val="Arial"/>
      <family val="0"/>
    </font>
    <font>
      <b/>
      <u val="doubleAccounting"/>
      <sz val="20"/>
      <name val="Verdana"/>
      <family val="2"/>
    </font>
    <font>
      <sz val="20"/>
      <name val="Verdana"/>
      <family val="2"/>
    </font>
    <font>
      <b/>
      <u val="doubleAccounting"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9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20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46" fontId="0" fillId="0" borderId="0" xfId="0" applyNumberFormat="1" applyAlignment="1">
      <alignment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1" fillId="0" borderId="0" xfId="0" applyFont="1" applyAlignment="1">
      <alignment/>
    </xf>
    <xf numFmtId="202" fontId="7" fillId="0" borderId="12" xfId="0" applyNumberFormat="1" applyFont="1" applyBorder="1" applyAlignment="1">
      <alignment horizontal="center"/>
    </xf>
    <xf numFmtId="202" fontId="7" fillId="0" borderId="13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11" fillId="32" borderId="10" xfId="0" applyFont="1" applyFill="1" applyBorder="1" applyAlignment="1">
      <alignment horizontal="center"/>
    </xf>
    <xf numFmtId="3" fontId="11" fillId="32" borderId="10" xfId="0" applyNumberFormat="1" applyFont="1" applyFill="1" applyBorder="1" applyAlignment="1">
      <alignment horizontal="center"/>
    </xf>
    <xf numFmtId="202" fontId="11" fillId="32" borderId="10" xfId="0" applyNumberFormat="1" applyFont="1" applyFill="1" applyBorder="1" applyAlignment="1">
      <alignment horizontal="center"/>
    </xf>
    <xf numFmtId="202" fontId="11" fillId="32" borderId="1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201" fontId="51" fillId="33" borderId="10" xfId="0" applyNumberFormat="1" applyFont="1" applyFill="1" applyBorder="1" applyAlignment="1">
      <alignment horizontal="center"/>
    </xf>
    <xf numFmtId="1" fontId="51" fillId="33" borderId="10" xfId="0" applyNumberFormat="1" applyFont="1" applyFill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9" fontId="11" fillId="32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202" fontId="7" fillId="0" borderId="10" xfId="0" applyNumberFormat="1" applyFont="1" applyFill="1" applyBorder="1" applyAlignment="1">
      <alignment horizontal="center"/>
    </xf>
    <xf numFmtId="9" fontId="0" fillId="0" borderId="0" xfId="56" applyFont="1" applyAlignment="1">
      <alignment/>
    </xf>
    <xf numFmtId="0" fontId="10" fillId="32" borderId="11" xfId="0" applyFont="1" applyFill="1" applyBorder="1" applyAlignment="1">
      <alignment horizontal="center" vertical="center" wrapText="1"/>
    </xf>
    <xf numFmtId="201" fontId="4" fillId="0" borderId="0" xfId="56" applyNumberFormat="1" applyFont="1" applyAlignment="1">
      <alignment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/>
    </xf>
    <xf numFmtId="0" fontId="52" fillId="33" borderId="16" xfId="0" applyFont="1" applyFill="1" applyBorder="1" applyAlignment="1">
      <alignment horizontal="left"/>
    </xf>
    <xf numFmtId="0" fontId="52" fillId="33" borderId="13" xfId="0" applyFont="1" applyFill="1" applyBorder="1" applyAlignment="1">
      <alignment horizontal="left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PageLayoutView="0" workbookViewId="0" topLeftCell="A10">
      <selection activeCell="L26" sqref="L26"/>
    </sheetView>
  </sheetViews>
  <sheetFormatPr defaultColWidth="11.421875" defaultRowHeight="19.5" customHeight="1"/>
  <cols>
    <col min="1" max="1" width="14.57421875" style="3" customWidth="1"/>
    <col min="2" max="2" width="9.140625" style="3" customWidth="1"/>
    <col min="3" max="3" width="9.8515625" style="3" bestFit="1" customWidth="1"/>
    <col min="4" max="4" width="9.421875" style="3" bestFit="1" customWidth="1"/>
    <col min="5" max="5" width="13.421875" style="3" customWidth="1"/>
    <col min="6" max="7" width="10.7109375" style="3" customWidth="1"/>
    <col min="8" max="8" width="10.7109375" style="34" customWidth="1"/>
    <col min="9" max="9" width="13.7109375" style="3" customWidth="1"/>
    <col min="10" max="12" width="13.00390625" style="3" customWidth="1"/>
    <col min="13" max="13" width="13.00390625" style="3" bestFit="1" customWidth="1"/>
    <col min="14" max="14" width="12.7109375" style="3" customWidth="1"/>
    <col min="15" max="15" width="13.8515625" style="3" bestFit="1" customWidth="1"/>
    <col min="16" max="16" width="10.7109375" style="3" customWidth="1"/>
    <col min="17" max="17" width="13.57421875" style="3" customWidth="1"/>
    <col min="18" max="18" width="11.421875" style="3" customWidth="1"/>
    <col min="19" max="19" width="11.8515625" style="3" customWidth="1"/>
    <col min="20" max="24" width="11.421875" style="3" customWidth="1"/>
    <col min="25" max="25" width="18.140625" style="3" bestFit="1" customWidth="1"/>
    <col min="26" max="29" width="11.421875" style="3" customWidth="1"/>
    <col min="30" max="30" width="18.140625" style="3" bestFit="1" customWidth="1"/>
    <col min="31" max="16384" width="11.421875" style="3" customWidth="1"/>
  </cols>
  <sheetData>
    <row r="1" spans="1:24" s="1" customFormat="1" ht="27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6"/>
      <c r="Q1" s="16"/>
      <c r="R1" s="16"/>
      <c r="S1" s="16"/>
      <c r="T1" s="16"/>
      <c r="U1" s="16"/>
      <c r="V1" s="16"/>
      <c r="W1" s="16"/>
      <c r="X1" s="16"/>
    </row>
    <row r="2" spans="1:24" s="1" customFormat="1" ht="27">
      <c r="A2" s="48">
        <v>2016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6"/>
      <c r="Q2" s="16"/>
      <c r="R2" s="16"/>
      <c r="S2" s="16"/>
      <c r="T2" s="16"/>
      <c r="U2" s="16"/>
      <c r="V2" s="16"/>
      <c r="W2" s="16"/>
      <c r="X2" s="16"/>
    </row>
    <row r="3" spans="1:30" ht="19.5" customHeight="1">
      <c r="A3"/>
      <c r="B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/>
      <c r="AA3"/>
      <c r="AB3"/>
      <c r="AC3"/>
      <c r="AD3"/>
    </row>
    <row r="4" spans="1:30" ht="19.5" customHeight="1">
      <c r="A4" s="2"/>
      <c r="B4" s="46" t="s">
        <v>27</v>
      </c>
      <c r="C4" s="50" t="s">
        <v>28</v>
      </c>
      <c r="D4" s="51"/>
      <c r="E4" s="51"/>
      <c r="F4" s="51"/>
      <c r="G4" s="52"/>
      <c r="H4" s="46" t="s">
        <v>29</v>
      </c>
      <c r="I4" s="46" t="s">
        <v>21</v>
      </c>
      <c r="J4" s="53" t="s">
        <v>18</v>
      </c>
      <c r="K4" s="54"/>
      <c r="L4" s="54"/>
      <c r="M4" s="55"/>
      <c r="N4" s="46" t="s">
        <v>22</v>
      </c>
      <c r="O4" s="46" t="s">
        <v>16</v>
      </c>
      <c r="P4"/>
      <c r="Q4" s="2"/>
      <c r="R4" s="2"/>
      <c r="S4" s="2"/>
      <c r="T4" s="2"/>
      <c r="U4" s="2"/>
      <c r="Z4"/>
      <c r="AA4"/>
      <c r="AB4"/>
      <c r="AC4"/>
      <c r="AD4"/>
    </row>
    <row r="5" spans="2:30" s="6" customFormat="1" ht="36" customHeight="1">
      <c r="B5" s="49"/>
      <c r="C5" s="53" t="s">
        <v>13</v>
      </c>
      <c r="D5" s="55"/>
      <c r="E5" s="46" t="s">
        <v>14</v>
      </c>
      <c r="F5" s="46" t="s">
        <v>15</v>
      </c>
      <c r="G5" s="46" t="s">
        <v>30</v>
      </c>
      <c r="H5" s="49"/>
      <c r="I5" s="49"/>
      <c r="J5" s="41" t="s">
        <v>19</v>
      </c>
      <c r="K5" s="41" t="s">
        <v>20</v>
      </c>
      <c r="L5" s="41" t="s">
        <v>23</v>
      </c>
      <c r="M5" s="41" t="s">
        <v>0</v>
      </c>
      <c r="N5" s="49"/>
      <c r="O5" s="49"/>
      <c r="P5"/>
      <c r="Z5"/>
      <c r="AA5"/>
      <c r="AB5"/>
      <c r="AC5"/>
      <c r="AD5"/>
    </row>
    <row r="6" spans="2:30" s="6" customFormat="1" ht="23.25" customHeight="1">
      <c r="B6" s="47"/>
      <c r="C6" s="39" t="s">
        <v>24</v>
      </c>
      <c r="D6" s="39" t="s">
        <v>25</v>
      </c>
      <c r="E6" s="47"/>
      <c r="F6" s="47"/>
      <c r="G6" s="47"/>
      <c r="H6" s="47"/>
      <c r="I6" s="47"/>
      <c r="J6" s="42"/>
      <c r="K6" s="42"/>
      <c r="L6" s="42"/>
      <c r="M6" s="42"/>
      <c r="N6" s="47"/>
      <c r="O6" s="47"/>
      <c r="P6"/>
      <c r="Z6"/>
      <c r="AA6"/>
      <c r="AB6"/>
      <c r="AC6"/>
      <c r="AD6"/>
    </row>
    <row r="7" spans="1:30" ht="19.5" customHeight="1">
      <c r="A7" s="4" t="s">
        <v>1</v>
      </c>
      <c r="B7" s="11">
        <v>188</v>
      </c>
      <c r="C7" s="35">
        <v>153</v>
      </c>
      <c r="D7" s="35">
        <v>8</v>
      </c>
      <c r="E7" s="35">
        <v>0</v>
      </c>
      <c r="F7" s="35">
        <v>45</v>
      </c>
      <c r="G7" s="35">
        <f aca="true" t="shared" si="0" ref="G7:G14">SUM(C7:F7)</f>
        <v>206</v>
      </c>
      <c r="H7" s="36">
        <f>G7-B7</f>
        <v>18</v>
      </c>
      <c r="I7" s="37">
        <v>20</v>
      </c>
      <c r="J7" s="37">
        <v>11.1875</v>
      </c>
      <c r="K7" s="37">
        <v>2.9444444444444446</v>
      </c>
      <c r="L7" s="37">
        <v>1.763888888888889</v>
      </c>
      <c r="M7" s="37">
        <f>J7+K7+L7</f>
        <v>15.895833333333334</v>
      </c>
      <c r="N7" s="31">
        <f aca="true" t="shared" si="1" ref="N7:N12">M7/I7</f>
        <v>0.7947916666666667</v>
      </c>
      <c r="O7" s="17">
        <f>(M7/20)/3</f>
        <v>0.26493055555555556</v>
      </c>
      <c r="P7"/>
      <c r="Z7"/>
      <c r="AA7"/>
      <c r="AB7"/>
      <c r="AC7"/>
      <c r="AD7"/>
    </row>
    <row r="8" spans="1:30" ht="19.5" customHeight="1">
      <c r="A8" s="4" t="s">
        <v>2</v>
      </c>
      <c r="B8" s="7">
        <v>134</v>
      </c>
      <c r="C8" s="35">
        <v>155</v>
      </c>
      <c r="D8" s="35">
        <v>15</v>
      </c>
      <c r="E8" s="35">
        <v>0</v>
      </c>
      <c r="F8" s="35">
        <v>22</v>
      </c>
      <c r="G8" s="35">
        <f t="shared" si="0"/>
        <v>192</v>
      </c>
      <c r="H8" s="36">
        <f>G8-B8</f>
        <v>58</v>
      </c>
      <c r="I8" s="37">
        <v>21</v>
      </c>
      <c r="J8" s="37">
        <v>11.0625</v>
      </c>
      <c r="K8" s="37">
        <v>3.2430555555555554</v>
      </c>
      <c r="L8" s="37">
        <v>1.6597222222222223</v>
      </c>
      <c r="M8" s="37">
        <f>J8+K8+L8</f>
        <v>15.965277777777779</v>
      </c>
      <c r="N8" s="31">
        <f t="shared" si="1"/>
        <v>0.7602513227513228</v>
      </c>
      <c r="O8" s="18">
        <f>(M8/21)/3</f>
        <v>0.2534171075837743</v>
      </c>
      <c r="P8"/>
      <c r="Z8"/>
      <c r="AA8"/>
      <c r="AB8"/>
      <c r="AC8"/>
      <c r="AD8"/>
    </row>
    <row r="9" spans="1:30" ht="19.5" customHeight="1">
      <c r="A9" s="4" t="s">
        <v>3</v>
      </c>
      <c r="B9" s="7">
        <v>214</v>
      </c>
      <c r="C9" s="35">
        <v>192</v>
      </c>
      <c r="D9" s="35">
        <v>16</v>
      </c>
      <c r="E9" s="35">
        <v>0</v>
      </c>
      <c r="F9" s="35">
        <v>38</v>
      </c>
      <c r="G9" s="35">
        <f t="shared" si="0"/>
        <v>246</v>
      </c>
      <c r="H9" s="36">
        <f>G9-B9</f>
        <v>32</v>
      </c>
      <c r="I9" s="37">
        <v>22</v>
      </c>
      <c r="J9" s="37">
        <v>11.180555555555555</v>
      </c>
      <c r="K9" s="37">
        <v>3.1458333333333335</v>
      </c>
      <c r="L9" s="37">
        <v>3.2916666666666665</v>
      </c>
      <c r="M9" s="37">
        <f>J9+K9+L9</f>
        <v>17.618055555555557</v>
      </c>
      <c r="N9" s="31">
        <f t="shared" si="1"/>
        <v>0.8008207070707072</v>
      </c>
      <c r="O9" s="18">
        <f>(M9/23)/3</f>
        <v>0.2553341384863124</v>
      </c>
      <c r="P9"/>
      <c r="Z9"/>
      <c r="AA9"/>
      <c r="AB9"/>
      <c r="AC9"/>
      <c r="AD9"/>
    </row>
    <row r="10" spans="1:30" ht="19.5" customHeight="1">
      <c r="A10" s="4" t="s">
        <v>4</v>
      </c>
      <c r="B10" s="7">
        <v>190</v>
      </c>
      <c r="C10" s="35">
        <v>183</v>
      </c>
      <c r="D10" s="35">
        <v>5</v>
      </c>
      <c r="E10" s="35">
        <v>0</v>
      </c>
      <c r="F10" s="35">
        <v>37</v>
      </c>
      <c r="G10" s="36">
        <f t="shared" si="0"/>
        <v>225</v>
      </c>
      <c r="H10" s="36">
        <f>G10-B10</f>
        <v>35</v>
      </c>
      <c r="I10" s="37">
        <v>21</v>
      </c>
      <c r="J10" s="37">
        <v>12.631944444444445</v>
      </c>
      <c r="K10" s="37">
        <v>2.6875</v>
      </c>
      <c r="L10" s="37">
        <v>2.569444444444444</v>
      </c>
      <c r="M10" s="37">
        <f>J10+K10+L10</f>
        <v>17.88888888888889</v>
      </c>
      <c r="N10" s="31">
        <f t="shared" si="1"/>
        <v>0.8518518518518519</v>
      </c>
      <c r="O10" s="18">
        <f>(M10/21)/3</f>
        <v>0.2839506172839506</v>
      </c>
      <c r="P10"/>
      <c r="Z10"/>
      <c r="AA10"/>
      <c r="AB10"/>
      <c r="AC10"/>
      <c r="AD10"/>
    </row>
    <row r="11" spans="1:30" ht="19.5" customHeight="1">
      <c r="A11" s="4" t="s">
        <v>5</v>
      </c>
      <c r="B11" s="7">
        <v>201</v>
      </c>
      <c r="C11" s="35">
        <v>192</v>
      </c>
      <c r="D11" s="35">
        <v>8</v>
      </c>
      <c r="E11" s="35">
        <v>0</v>
      </c>
      <c r="F11" s="35">
        <v>45</v>
      </c>
      <c r="G11" s="36">
        <f t="shared" si="0"/>
        <v>245</v>
      </c>
      <c r="H11" s="36">
        <f>G11-B11</f>
        <v>44</v>
      </c>
      <c r="I11" s="37">
        <v>21.333333333333332</v>
      </c>
      <c r="J11" s="37">
        <v>14.173611111111112</v>
      </c>
      <c r="K11" s="37">
        <v>3.4305555555555554</v>
      </c>
      <c r="L11" s="37">
        <v>3.125</v>
      </c>
      <c r="M11" s="37">
        <f>J11+K11+L11</f>
        <v>20.729166666666668</v>
      </c>
      <c r="N11" s="31">
        <f t="shared" si="1"/>
        <v>0.9716796875000001</v>
      </c>
      <c r="O11" s="18">
        <f>(M11/22)/3</f>
        <v>0.3140782828282828</v>
      </c>
      <c r="P11"/>
      <c r="Z11"/>
      <c r="AA11"/>
      <c r="AB11"/>
      <c r="AC11"/>
      <c r="AD11"/>
    </row>
    <row r="12" spans="1:30" ht="19.5" customHeight="1">
      <c r="A12" s="4" t="s">
        <v>6</v>
      </c>
      <c r="B12" s="7">
        <v>201</v>
      </c>
      <c r="C12" s="35">
        <v>183</v>
      </c>
      <c r="D12" s="35">
        <v>6</v>
      </c>
      <c r="E12" s="35">
        <v>0</v>
      </c>
      <c r="F12" s="35">
        <v>48</v>
      </c>
      <c r="G12" s="36">
        <f t="shared" si="0"/>
        <v>237</v>
      </c>
      <c r="H12" s="36">
        <f aca="true" t="shared" si="2" ref="H12:H18">G12-B12</f>
        <v>36</v>
      </c>
      <c r="I12" s="37">
        <v>21.083333333333332</v>
      </c>
      <c r="J12" s="37">
        <v>12.215277777777779</v>
      </c>
      <c r="K12" s="37">
        <v>3.4791666666666665</v>
      </c>
      <c r="L12" s="37">
        <v>1.986111111111111</v>
      </c>
      <c r="M12" s="37">
        <f aca="true" t="shared" si="3" ref="M12:M18">J12+K12+L12</f>
        <v>17.680555555555557</v>
      </c>
      <c r="N12" s="31">
        <f t="shared" si="1"/>
        <v>0.8386034255599474</v>
      </c>
      <c r="O12" s="18">
        <f>(M12/23)/3</f>
        <v>0.2562399355877617</v>
      </c>
      <c r="P12"/>
      <c r="Z12"/>
      <c r="AA12"/>
      <c r="AB12"/>
      <c r="AC12"/>
      <c r="AD12"/>
    </row>
    <row r="13" spans="1:30" ht="19.5" customHeight="1">
      <c r="A13" s="4" t="s">
        <v>7</v>
      </c>
      <c r="B13" s="7">
        <v>234</v>
      </c>
      <c r="C13" s="35">
        <v>195</v>
      </c>
      <c r="D13" s="35">
        <v>11</v>
      </c>
      <c r="E13" s="35">
        <v>0</v>
      </c>
      <c r="F13" s="35">
        <v>58</v>
      </c>
      <c r="G13" s="36">
        <f t="shared" si="0"/>
        <v>264</v>
      </c>
      <c r="H13" s="36">
        <f t="shared" si="2"/>
        <v>30</v>
      </c>
      <c r="I13" s="37">
        <v>20.25</v>
      </c>
      <c r="J13" s="37">
        <v>12.145833333333334</v>
      </c>
      <c r="K13" s="37">
        <v>4.277777777777778</v>
      </c>
      <c r="L13" s="37">
        <v>2.138888888888889</v>
      </c>
      <c r="M13" s="37">
        <f t="shared" si="3"/>
        <v>18.5625</v>
      </c>
      <c r="N13" s="31">
        <f aca="true" t="shared" si="4" ref="N13:N19">M13/I13</f>
        <v>0.9166666666666666</v>
      </c>
      <c r="O13" s="18">
        <f>(M13/21)/3</f>
        <v>0.29464285714285715</v>
      </c>
      <c r="P13"/>
      <c r="Z13"/>
      <c r="AA13"/>
      <c r="AB13"/>
      <c r="AC13"/>
      <c r="AD13"/>
    </row>
    <row r="14" spans="1:30" ht="19.5" customHeight="1">
      <c r="A14" s="4" t="s">
        <v>8</v>
      </c>
      <c r="B14" s="7">
        <v>220</v>
      </c>
      <c r="C14" s="35">
        <v>215</v>
      </c>
      <c r="D14" s="35">
        <v>11</v>
      </c>
      <c r="E14" s="35">
        <v>0</v>
      </c>
      <c r="F14" s="35">
        <v>55</v>
      </c>
      <c r="G14" s="36">
        <f t="shared" si="0"/>
        <v>281</v>
      </c>
      <c r="H14" s="36">
        <f t="shared" si="2"/>
        <v>61</v>
      </c>
      <c r="I14" s="37">
        <v>22.75</v>
      </c>
      <c r="J14" s="37">
        <v>14.5625</v>
      </c>
      <c r="K14" s="37">
        <v>2.8055555555555554</v>
      </c>
      <c r="L14" s="37">
        <v>2.618055555555556</v>
      </c>
      <c r="M14" s="37">
        <f t="shared" si="3"/>
        <v>19.986111111111114</v>
      </c>
      <c r="N14" s="31">
        <f t="shared" si="4"/>
        <v>0.8785103785103786</v>
      </c>
      <c r="O14" s="18">
        <f>(M14/22)/3</f>
        <v>0.3028198653198654</v>
      </c>
      <c r="P14"/>
      <c r="Z14"/>
      <c r="AA14"/>
      <c r="AB14"/>
      <c r="AC14"/>
      <c r="AD14"/>
    </row>
    <row r="15" spans="1:16" ht="19.5" customHeight="1">
      <c r="A15" s="4" t="s">
        <v>9</v>
      </c>
      <c r="B15" s="7">
        <v>221</v>
      </c>
      <c r="C15" s="35">
        <v>193</v>
      </c>
      <c r="D15" s="35">
        <v>6</v>
      </c>
      <c r="E15" s="35">
        <v>0</v>
      </c>
      <c r="F15" s="35">
        <v>37</v>
      </c>
      <c r="G15" s="36">
        <f>SUM(C15:F15)</f>
        <v>236</v>
      </c>
      <c r="H15" s="36">
        <f t="shared" si="2"/>
        <v>15</v>
      </c>
      <c r="I15" s="37">
        <v>19.958333333333332</v>
      </c>
      <c r="J15" s="37">
        <v>12.770833333333334</v>
      </c>
      <c r="K15" s="37">
        <v>3.111111111111111</v>
      </c>
      <c r="L15" s="37">
        <v>2</v>
      </c>
      <c r="M15" s="37">
        <f t="shared" si="3"/>
        <v>17.881944444444443</v>
      </c>
      <c r="N15" s="31">
        <f t="shared" si="4"/>
        <v>0.8959638135003479</v>
      </c>
      <c r="O15" s="18">
        <f>(M15/21)/3</f>
        <v>0.28384038800705463</v>
      </c>
      <c r="P15"/>
    </row>
    <row r="16" spans="1:19" ht="19.5" customHeight="1">
      <c r="A16" s="4" t="s">
        <v>10</v>
      </c>
      <c r="B16" s="7">
        <v>234</v>
      </c>
      <c r="C16" s="35">
        <v>187</v>
      </c>
      <c r="D16" s="35">
        <v>9</v>
      </c>
      <c r="E16" s="36">
        <v>0</v>
      </c>
      <c r="F16" s="35">
        <v>40</v>
      </c>
      <c r="G16" s="36">
        <f>SUM(C16:F16)</f>
        <v>236</v>
      </c>
      <c r="H16" s="36">
        <f t="shared" si="2"/>
        <v>2</v>
      </c>
      <c r="I16" s="37">
        <v>17.833333333333332</v>
      </c>
      <c r="J16" s="37">
        <v>12.319444444444445</v>
      </c>
      <c r="K16" s="37">
        <v>3.201388888888889</v>
      </c>
      <c r="L16" s="37">
        <v>2.013888888888889</v>
      </c>
      <c r="M16" s="37">
        <f t="shared" si="3"/>
        <v>17.53472222222222</v>
      </c>
      <c r="N16" s="31">
        <f t="shared" si="4"/>
        <v>0.9832554517133957</v>
      </c>
      <c r="O16" s="18">
        <f>(M16/19)/3</f>
        <v>0.3076267056530214</v>
      </c>
      <c r="P16"/>
      <c r="S16" s="40"/>
    </row>
    <row r="17" spans="1:16" ht="19.5" customHeight="1">
      <c r="A17" s="4" t="s">
        <v>11</v>
      </c>
      <c r="B17" s="7">
        <v>209</v>
      </c>
      <c r="C17" s="35">
        <v>162</v>
      </c>
      <c r="D17" s="35">
        <v>14</v>
      </c>
      <c r="E17" s="36">
        <v>0</v>
      </c>
      <c r="F17" s="35">
        <v>57</v>
      </c>
      <c r="G17" s="36">
        <f>SUM(C17:F17)</f>
        <v>233</v>
      </c>
      <c r="H17" s="36">
        <f t="shared" si="2"/>
        <v>24</v>
      </c>
      <c r="I17" s="37">
        <v>18.291666666666668</v>
      </c>
      <c r="J17" s="37">
        <v>12.104166666666666</v>
      </c>
      <c r="K17" s="37">
        <v>3.013888888888889</v>
      </c>
      <c r="L17" s="37">
        <v>1.7777777777777777</v>
      </c>
      <c r="M17" s="37">
        <f t="shared" si="3"/>
        <v>16.895833333333332</v>
      </c>
      <c r="N17" s="31">
        <f t="shared" si="4"/>
        <v>0.9236902050113894</v>
      </c>
      <c r="O17" s="18">
        <f>(M17/21/3)</f>
        <v>0.26818783068783064</v>
      </c>
      <c r="P17"/>
    </row>
    <row r="18" spans="1:16" ht="19.5" customHeight="1">
      <c r="A18" s="4" t="s">
        <v>12</v>
      </c>
      <c r="B18" s="7"/>
      <c r="C18" s="35"/>
      <c r="D18" s="35"/>
      <c r="E18" s="35"/>
      <c r="F18" s="35"/>
      <c r="G18" s="36">
        <f>SUM(C18:F18)</f>
        <v>0</v>
      </c>
      <c r="H18" s="36">
        <f t="shared" si="2"/>
        <v>0</v>
      </c>
      <c r="I18" s="37"/>
      <c r="J18" s="37"/>
      <c r="K18" s="37"/>
      <c r="L18" s="37"/>
      <c r="M18" s="37">
        <f t="shared" si="3"/>
        <v>0</v>
      </c>
      <c r="N18" s="31" t="e">
        <f t="shared" si="4"/>
        <v>#DIV/0!</v>
      </c>
      <c r="O18" s="18">
        <f>(M18/21)/3</f>
        <v>0</v>
      </c>
      <c r="P18"/>
    </row>
    <row r="19" spans="1:16" ht="19.5" customHeight="1">
      <c r="A19" s="24" t="s">
        <v>0</v>
      </c>
      <c r="B19" s="25">
        <f aca="true" t="shared" si="5" ref="B19:M19">SUM(B7:B18)</f>
        <v>2246</v>
      </c>
      <c r="C19" s="25">
        <f t="shared" si="5"/>
        <v>2010</v>
      </c>
      <c r="D19" s="25">
        <f t="shared" si="5"/>
        <v>109</v>
      </c>
      <c r="E19" s="25">
        <f t="shared" si="5"/>
        <v>0</v>
      </c>
      <c r="F19" s="25">
        <f t="shared" si="5"/>
        <v>482</v>
      </c>
      <c r="G19" s="25">
        <f t="shared" si="5"/>
        <v>2601</v>
      </c>
      <c r="H19" s="25">
        <f t="shared" si="5"/>
        <v>355</v>
      </c>
      <c r="I19" s="26">
        <f t="shared" si="5"/>
        <v>225.5</v>
      </c>
      <c r="J19" s="26">
        <f t="shared" si="5"/>
        <v>136.35416666666666</v>
      </c>
      <c r="K19" s="26">
        <f t="shared" si="5"/>
        <v>35.34027777777778</v>
      </c>
      <c r="L19" s="26">
        <f t="shared" si="5"/>
        <v>24.944444444444446</v>
      </c>
      <c r="M19" s="26">
        <f t="shared" si="5"/>
        <v>196.63888888888894</v>
      </c>
      <c r="N19" s="32">
        <f t="shared" si="4"/>
        <v>0.8720128110372015</v>
      </c>
      <c r="O19" s="27">
        <f>(M19/21)/3</f>
        <v>3.1212522045855384</v>
      </c>
      <c r="P19"/>
    </row>
    <row r="20" spans="7:16" ht="19.5" customHeight="1">
      <c r="G20"/>
      <c r="H20"/>
      <c r="I20"/>
      <c r="J20"/>
      <c r="K20"/>
      <c r="L20"/>
      <c r="M20"/>
      <c r="N20"/>
      <c r="O20"/>
      <c r="P20"/>
    </row>
    <row r="21" spans="3:16" ht="19.5" customHeight="1">
      <c r="C21" s="23"/>
      <c r="D21" s="23"/>
      <c r="E21" s="23"/>
      <c r="F21" s="28"/>
      <c r="G21" s="20"/>
      <c r="H21" s="38"/>
      <c r="I21" s="10"/>
      <c r="J21"/>
      <c r="K21"/>
      <c r="L21"/>
      <c r="M21"/>
      <c r="N21"/>
      <c r="O21"/>
      <c r="P21"/>
    </row>
    <row r="22" spans="7:16" ht="19.5" customHeight="1">
      <c r="G22" s="20"/>
      <c r="H22"/>
      <c r="I22" s="10"/>
      <c r="J22"/>
      <c r="K22"/>
      <c r="L22"/>
      <c r="M22"/>
      <c r="N22"/>
      <c r="O22"/>
      <c r="P22"/>
    </row>
    <row r="23" spans="1:16" ht="19.5" customHeight="1">
      <c r="A23" s="5"/>
      <c r="B23" s="5"/>
      <c r="E23" s="24">
        <v>2016</v>
      </c>
      <c r="G23" s="20"/>
      <c r="H23" s="9"/>
      <c r="I23" s="21"/>
      <c r="J23"/>
      <c r="K23" s="10"/>
      <c r="L23" s="10"/>
      <c r="M23" s="8"/>
      <c r="N23" s="10"/>
      <c r="O23" s="13"/>
      <c r="P23" s="13"/>
    </row>
    <row r="24" spans="1:16" ht="19.5" customHeight="1">
      <c r="A24" s="43" t="s">
        <v>17</v>
      </c>
      <c r="B24" s="44"/>
      <c r="C24" s="44"/>
      <c r="D24" s="45"/>
      <c r="E24" s="29">
        <f>E19/(C19+E19+D19)</f>
        <v>0</v>
      </c>
      <c r="G24" s="22"/>
      <c r="H24" s="9"/>
      <c r="I24" s="21"/>
      <c r="J24" s="8"/>
      <c r="K24" s="15"/>
      <c r="L24" s="15"/>
      <c r="M24" s="10"/>
      <c r="N24" s="10"/>
      <c r="O24"/>
      <c r="P24"/>
    </row>
    <row r="25" spans="1:16" ht="19.5" customHeight="1">
      <c r="A25" s="43" t="s">
        <v>31</v>
      </c>
      <c r="B25" s="44"/>
      <c r="C25" s="44"/>
      <c r="D25" s="45"/>
      <c r="E25" s="30">
        <f>H19</f>
        <v>355</v>
      </c>
      <c r="G25" s="10"/>
      <c r="H25" s="8"/>
      <c r="I25" s="8"/>
      <c r="J25" s="9"/>
      <c r="K25" s="15"/>
      <c r="L25" s="15"/>
      <c r="M25" s="10"/>
      <c r="N25" s="10"/>
      <c r="O25"/>
      <c r="P25"/>
    </row>
    <row r="26" spans="1:16" ht="19.5" customHeight="1">
      <c r="A26" s="43" t="s">
        <v>32</v>
      </c>
      <c r="B26" s="44"/>
      <c r="C26" s="44"/>
      <c r="D26" s="45"/>
      <c r="E26" s="29">
        <f>(G19/(SUM(B7:B17)))-1</f>
        <v>0.15805877114870892</v>
      </c>
      <c r="H26" s="10"/>
      <c r="I26" s="8"/>
      <c r="J26" s="8"/>
      <c r="K26" s="12"/>
      <c r="L26" s="12"/>
      <c r="M26" s="10"/>
      <c r="N26" s="10"/>
      <c r="O26"/>
      <c r="P26"/>
    </row>
    <row r="27" spans="1:16" ht="19.5" customHeight="1">
      <c r="A27"/>
      <c r="B27"/>
      <c r="C27"/>
      <c r="D27"/>
      <c r="E27"/>
      <c r="G27"/>
      <c r="H27" s="33"/>
      <c r="I27"/>
      <c r="J27" s="12"/>
      <c r="K27" s="14"/>
      <c r="L27" s="14"/>
      <c r="M27" s="10"/>
      <c r="N27" s="10"/>
      <c r="O27"/>
      <c r="P27"/>
    </row>
    <row r="28" spans="1:16" ht="19.5" customHeight="1">
      <c r="A28"/>
      <c r="B28"/>
      <c r="C28"/>
      <c r="D28"/>
      <c r="E28"/>
      <c r="G28"/>
      <c r="H28" s="33"/>
      <c r="I28"/>
      <c r="J28" s="12"/>
      <c r="K28" s="14"/>
      <c r="L28" s="14"/>
      <c r="M28" s="10"/>
      <c r="N28" s="10"/>
      <c r="O28"/>
      <c r="P28"/>
    </row>
    <row r="29" spans="1:16" ht="19.5" customHeight="1">
      <c r="A29"/>
      <c r="B29"/>
      <c r="C29"/>
      <c r="D29"/>
      <c r="E29"/>
      <c r="G29"/>
      <c r="H29" s="33"/>
      <c r="I29"/>
      <c r="J29" s="12"/>
      <c r="K29" s="14"/>
      <c r="L29" s="14"/>
      <c r="M29" s="10"/>
      <c r="N29" s="10"/>
      <c r="O29"/>
      <c r="P29"/>
    </row>
    <row r="30" spans="1:16" ht="19.5" customHeight="1">
      <c r="A30"/>
      <c r="B30"/>
      <c r="C30"/>
      <c r="D30"/>
      <c r="E30"/>
      <c r="G30"/>
      <c r="H30" s="33"/>
      <c r="I30"/>
      <c r="J30" s="12"/>
      <c r="K30" s="14"/>
      <c r="L30" s="14"/>
      <c r="M30" s="10"/>
      <c r="N30" s="10"/>
      <c r="O30"/>
      <c r="P30"/>
    </row>
    <row r="31" spans="1:16" ht="19.5" customHeight="1">
      <c r="A31"/>
      <c r="B31"/>
      <c r="C31"/>
      <c r="D31"/>
      <c r="E31"/>
      <c r="G31"/>
      <c r="H31" s="33"/>
      <c r="I31"/>
      <c r="J31" s="12"/>
      <c r="K31" s="14"/>
      <c r="L31" s="14"/>
      <c r="M31" s="10"/>
      <c r="N31" s="10"/>
      <c r="O31"/>
      <c r="P31"/>
    </row>
    <row r="32" spans="1:16" ht="19.5" customHeight="1">
      <c r="A32"/>
      <c r="B32"/>
      <c r="C32"/>
      <c r="D32"/>
      <c r="E32"/>
      <c r="G32"/>
      <c r="H32" s="33"/>
      <c r="I32"/>
      <c r="J32" s="12"/>
      <c r="K32" s="14"/>
      <c r="L32" s="14"/>
      <c r="M32" s="10"/>
      <c r="N32" s="10"/>
      <c r="O32"/>
      <c r="P32"/>
    </row>
    <row r="33" spans="1:16" ht="19.5" customHeight="1">
      <c r="A33"/>
      <c r="B33"/>
      <c r="C33"/>
      <c r="D33"/>
      <c r="E33"/>
      <c r="G33"/>
      <c r="H33" s="33"/>
      <c r="I33"/>
      <c r="J33" s="12"/>
      <c r="K33" s="14"/>
      <c r="L33" s="14"/>
      <c r="M33" s="10"/>
      <c r="N33" s="10"/>
      <c r="O33"/>
      <c r="P33"/>
    </row>
    <row r="34" spans="1:16" ht="19.5" customHeight="1">
      <c r="A34"/>
      <c r="B34"/>
      <c r="C34"/>
      <c r="D34"/>
      <c r="E34"/>
      <c r="G34"/>
      <c r="H34" s="33"/>
      <c r="I34"/>
      <c r="J34" s="12"/>
      <c r="K34" s="14"/>
      <c r="L34" s="14"/>
      <c r="M34" s="10"/>
      <c r="N34" s="10"/>
      <c r="O34"/>
      <c r="P34"/>
    </row>
    <row r="35" spans="1:16" ht="19.5" customHeight="1">
      <c r="A35"/>
      <c r="B35"/>
      <c r="C35"/>
      <c r="D35"/>
      <c r="E35"/>
      <c r="G35"/>
      <c r="H35" s="33"/>
      <c r="I35"/>
      <c r="J35" s="12"/>
      <c r="K35" s="14"/>
      <c r="L35" s="14"/>
      <c r="M35" s="10"/>
      <c r="N35" s="10"/>
      <c r="O35"/>
      <c r="P35"/>
    </row>
    <row r="42" spans="1:4" ht="19.5" customHeight="1">
      <c r="A42" s="19"/>
      <c r="C42" s="19"/>
      <c r="D42" s="19"/>
    </row>
    <row r="43" spans="1:4" ht="19.5" customHeight="1">
      <c r="A43" s="19"/>
      <c r="C43" s="19"/>
      <c r="D43" s="19"/>
    </row>
  </sheetData>
  <sheetProtection/>
  <mergeCells count="20">
    <mergeCell ref="A1:O1"/>
    <mergeCell ref="A2:O2"/>
    <mergeCell ref="B4:B6"/>
    <mergeCell ref="C4:G4"/>
    <mergeCell ref="H4:H6"/>
    <mergeCell ref="I4:I6"/>
    <mergeCell ref="J4:M4"/>
    <mergeCell ref="N4:N6"/>
    <mergeCell ref="O4:O6"/>
    <mergeCell ref="C5:D5"/>
    <mergeCell ref="M5:M6"/>
    <mergeCell ref="A24:D24"/>
    <mergeCell ref="A25:D25"/>
    <mergeCell ref="A26:D26"/>
    <mergeCell ref="E5:E6"/>
    <mergeCell ref="F5:F6"/>
    <mergeCell ref="G5:G6"/>
    <mergeCell ref="J5:J6"/>
    <mergeCell ref="K5:K6"/>
    <mergeCell ref="L5:L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del Cáncer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Ibañez Z.</dc:creator>
  <cp:keywords/>
  <dc:description/>
  <cp:lastModifiedBy>Alejandra Pulgar</cp:lastModifiedBy>
  <cp:lastPrinted>2009-11-02T18:50:36Z</cp:lastPrinted>
  <dcterms:created xsi:type="dcterms:W3CDTF">2005-07-14T21:58:06Z</dcterms:created>
  <dcterms:modified xsi:type="dcterms:W3CDTF">2016-12-12T12:01:20Z</dcterms:modified>
  <cp:category/>
  <cp:version/>
  <cp:contentType/>
  <cp:contentStatus/>
</cp:coreProperties>
</file>