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440" windowHeight="7290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FET'!$A$2:$T$25</definedName>
    <definedName name="_xlnm.Print_Area" localSheetId="0">'VIGENTE FET'!$A$2:$T$24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<sst xmlns="http://schemas.openxmlformats.org/spreadsheetml/2006/main" count="253" uniqueCount="118">
  <si>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</si>
  <si>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</si>
  <si>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</si>
  <si>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</si>
  <si>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</si>
  <si>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</si>
  <si>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</si>
  <si>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</si>
  <si>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</si>
  <si>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</si>
  <si>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</si>
  <si>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</si>
  <si>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</si>
  <si>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</si>
  <si>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</si>
  <si>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</si>
  <si>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</si>
  <si>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</si>
  <si>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</si>
  <si>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</si>
  <si>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</si>
  <si>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</si>
  <si>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</si>
  <si>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</si>
  <si>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</si>
  <si>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</si>
  <si>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</si>
  <si>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</si>
  <si>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</si>
  <si>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</si>
  <si>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</si>
  <si>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</si>
  <si>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</si>
  <si>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</si>
  <si>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</si>
  <si>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</si>
  <si>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</si>
  <si>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</si>
  <si>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</si>
  <si>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</si>
  <si>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</si>
  <si>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</si>
  <si>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</si>
  <si>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</si>
  <si>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</si>
  <si>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</si>
  <si>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</si>
  <si>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</si>
  <si>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</si>
  <si>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</si>
  <si>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</si>
  <si>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</si>
  <si>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</si>
  <si>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</si>
  <si>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</si>
  <si>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</si>
  <si>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</si>
  <si>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</si>
  <si>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</si>
  <si>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</si>
  <si>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</si>
  <si>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</si>
  <si>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</si>
  <si>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</si>
  <si>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</si>
  <si>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</si>
  <si>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</si>
  <si>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</si>
  <si>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</si>
  <si>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</si>
  <si>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</si>
  <si>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</si>
  <si>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</si>
  <si>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</si>
  <si>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</si>
  <si>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</si>
  <si>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</si>
  <si>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</si>
  <si>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</si>
  <si>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</si>
  <si>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</si>
  <si>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</si>
  <si>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</si>
  <si>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</si>
  <si>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</si>
  <si>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</si>
  <si>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</si>
  <si>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</si>
  <si>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</si>
  <si>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</si>
  <si>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</si>
  <si>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</si>
  <si>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</si>
  <si>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</si>
  <si>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</si>
  <si>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</si>
  <si>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</si>
  <si>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</si>
  <si>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</si>
  <si>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</si>
  <si>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</si>
  <si>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</si>
  <si>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</si>
  <si>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</si>
  <si>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</si>
  <si>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</si>
  <si>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</si>
  <si>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</si>
  <si>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</si>
  <si>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</si>
  <si>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</si>
  <si>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</si>
  <si>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</si>
  <si>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</si>
  <si>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</si>
  <si>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</si>
  <si>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</si>
  <si>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JULIO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</si>
</sst>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6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3" xfId="0" applyFont="1" applyFill="1" applyBorder="1" applyAlignment="1">
      <alignment horizontal="center"/>
    </xf>
    <xf numFmtId="172" fontId="47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172" fontId="5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72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72" fontId="47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72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22" xfId="0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41" fontId="4" fillId="0" borderId="0" xfId="65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14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172" fontId="47" fillId="34" borderId="0" xfId="0" applyFont="1" applyFill="1" applyAlignment="1">
      <alignment horizontal="center"/>
    </xf>
    <xf numFmtId="172" fontId="25" fillId="0" borderId="0" xfId="0" applyFont="1" applyFill="1" applyAlignment="1" applyProtection="1">
      <alignment horizontal="left"/>
      <protection/>
    </xf>
    <xf numFmtId="173" fontId="25" fillId="0" borderId="0" xfId="0" applyNumberFormat="1" applyFont="1" applyFill="1" applyAlignment="1" applyProtection="1">
      <alignment/>
      <protection/>
    </xf>
    <xf numFmtId="172" fontId="25" fillId="0" borderId="0" xfId="0" applyFont="1" applyAlignment="1">
      <alignment/>
    </xf>
    <xf numFmtId="172" fontId="25" fillId="0" borderId="0" xfId="0" applyFont="1" applyFill="1" applyAlignment="1">
      <alignment/>
    </xf>
    <xf numFmtId="172" fontId="48" fillId="0" borderId="0" xfId="0" applyFont="1" applyFill="1" applyAlignment="1">
      <alignment/>
    </xf>
    <xf numFmtId="172" fontId="25" fillId="0" borderId="0" xfId="0" applyFont="1" applyFill="1" applyBorder="1" applyAlignment="1">
      <alignment/>
    </xf>
    <xf numFmtId="172" fontId="25" fillId="0" borderId="13" xfId="0" applyFont="1" applyFill="1" applyBorder="1" applyAlignment="1">
      <alignment horizontal="center"/>
    </xf>
    <xf numFmtId="172" fontId="25" fillId="0" borderId="13" xfId="0" applyFont="1" applyFill="1" applyBorder="1" applyAlignment="1">
      <alignment horizontal="center" wrapText="1"/>
    </xf>
    <xf numFmtId="172" fontId="27" fillId="0" borderId="13" xfId="0" applyFont="1" applyFill="1" applyBorder="1" applyAlignment="1">
      <alignment horizontal="center"/>
    </xf>
    <xf numFmtId="37" fontId="25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11" xfId="0" applyNumberFormat="1" applyFont="1" applyFill="1" applyBorder="1" applyAlignment="1" applyProtection="1">
      <alignment horizontal="center"/>
      <protection/>
    </xf>
    <xf numFmtId="37" fontId="27" fillId="0" borderId="22" xfId="0" applyNumberFormat="1" applyFont="1" applyFill="1" applyBorder="1" applyAlignment="1" applyProtection="1">
      <alignment horizontal="left" vertical="center"/>
      <protection/>
    </xf>
    <xf numFmtId="172" fontId="27" fillId="0" borderId="23" xfId="0" applyFont="1" applyFill="1" applyBorder="1" applyAlignment="1">
      <alignment vertical="center"/>
    </xf>
    <xf numFmtId="37" fontId="27" fillId="0" borderId="24" xfId="0" applyNumberFormat="1" applyFont="1" applyFill="1" applyBorder="1" applyAlignment="1" applyProtection="1">
      <alignment horizontal="center" vertical="center"/>
      <protection/>
    </xf>
    <xf numFmtId="172" fontId="27" fillId="0" borderId="0" xfId="0" applyFont="1" applyFill="1" applyBorder="1" applyAlignment="1">
      <alignment vertical="center"/>
    </xf>
    <xf numFmtId="3" fontId="27" fillId="0" borderId="14" xfId="0" applyNumberFormat="1" applyFont="1" applyFill="1" applyBorder="1" applyAlignment="1" applyProtection="1">
      <alignment vertical="center"/>
      <protection/>
    </xf>
    <xf numFmtId="37" fontId="25" fillId="0" borderId="15" xfId="0" applyNumberFormat="1" applyFont="1" applyFill="1" applyBorder="1" applyAlignment="1" applyProtection="1">
      <alignment vertical="center"/>
      <protection/>
    </xf>
    <xf numFmtId="37" fontId="25" fillId="0" borderId="24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Alignment="1" applyProtection="1">
      <alignment vertical="center"/>
      <protection/>
    </xf>
    <xf numFmtId="172" fontId="25" fillId="0" borderId="0" xfId="0" applyFont="1" applyFill="1" applyAlignment="1">
      <alignment vertical="center"/>
    </xf>
    <xf numFmtId="37" fontId="25" fillId="0" borderId="15" xfId="0" applyNumberFormat="1" applyFont="1" applyFill="1" applyBorder="1" applyAlignment="1" applyProtection="1" quotePrefix="1">
      <alignment horizontal="center"/>
      <protection/>
    </xf>
    <xf numFmtId="37" fontId="25" fillId="0" borderId="10" xfId="0" applyNumberFormat="1" applyFont="1" applyFill="1" applyBorder="1" applyAlignment="1" applyProtection="1">
      <alignment horizontal="left"/>
      <protection/>
    </xf>
    <xf numFmtId="3" fontId="25" fillId="0" borderId="12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Alignment="1" applyProtection="1">
      <alignment/>
      <protection/>
    </xf>
    <xf numFmtId="172" fontId="27" fillId="0" borderId="22" xfId="0" applyFont="1" applyFill="1" applyBorder="1" applyAlignment="1">
      <alignment vertical="center"/>
    </xf>
    <xf numFmtId="37" fontId="25" fillId="0" borderId="14" xfId="0" applyNumberFormat="1" applyFont="1" applyFill="1" applyBorder="1" applyAlignment="1" applyProtection="1">
      <alignment vertical="center"/>
      <protection/>
    </xf>
    <xf numFmtId="172" fontId="25" fillId="0" borderId="10" xfId="0" applyFont="1" applyFill="1" applyBorder="1" applyAlignment="1" applyProtection="1">
      <alignment horizontal="left"/>
      <protection/>
    </xf>
    <xf numFmtId="37" fontId="25" fillId="0" borderId="20" xfId="0" applyNumberFormat="1" applyFont="1" applyFill="1" applyBorder="1" applyAlignment="1" applyProtection="1" quotePrefix="1">
      <alignment horizontal="right"/>
      <protection/>
    </xf>
    <xf numFmtId="172" fontId="25" fillId="0" borderId="19" xfId="0" applyFont="1" applyFill="1" applyBorder="1" applyAlignment="1">
      <alignment/>
    </xf>
    <xf numFmtId="37" fontId="25" fillId="0" borderId="21" xfId="0" applyNumberFormat="1" applyFont="1" applyFill="1" applyBorder="1" applyAlignment="1" applyProtection="1">
      <alignment horizontal="left"/>
      <protection/>
    </xf>
    <xf numFmtId="3" fontId="25" fillId="0" borderId="13" xfId="0" applyNumberFormat="1" applyFont="1" applyFill="1" applyBorder="1" applyAlignment="1" applyProtection="1">
      <alignment/>
      <protection/>
    </xf>
    <xf numFmtId="37" fontId="25" fillId="0" borderId="15" xfId="0" applyNumberFormat="1" applyFont="1" applyFill="1" applyBorder="1" applyAlignment="1" applyProtection="1" quotePrefix="1">
      <alignment horizontal="right"/>
      <protection/>
    </xf>
    <xf numFmtId="37" fontId="25" fillId="0" borderId="16" xfId="0" applyNumberFormat="1" applyFont="1" applyFill="1" applyBorder="1" applyAlignment="1" applyProtection="1" quotePrefix="1">
      <alignment horizontal="center"/>
      <protection/>
    </xf>
    <xf numFmtId="172" fontId="25" fillId="0" borderId="17" xfId="0" applyFont="1" applyFill="1" applyBorder="1" applyAlignment="1">
      <alignment/>
    </xf>
    <xf numFmtId="37" fontId="25" fillId="0" borderId="18" xfId="0" applyNumberFormat="1" applyFont="1" applyFill="1" applyBorder="1" applyAlignment="1" applyProtection="1">
      <alignment horizontal="left"/>
      <protection/>
    </xf>
    <xf numFmtId="3" fontId="25" fillId="0" borderId="11" xfId="0" applyNumberFormat="1" applyFont="1" applyFill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9" fontId="25" fillId="0" borderId="0" xfId="0" applyNumberFormat="1" applyFont="1" applyFill="1" applyAlignment="1" applyProtection="1">
      <alignment/>
      <protection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rmal 2" xfId="70"/>
    <cellStyle name="Normal 3" xfId="71"/>
    <cellStyle name="Notas" xfId="72"/>
    <cellStyle name="Notas 2" xfId="73"/>
    <cellStyle name="Notas 3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30</xdr:col>
      <xdr:colOff>723900</xdr:colOff>
      <xdr:row>16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37200" y="38576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6"/>
  <sheetViews>
    <sheetView tabSelected="1" view="pageLayout" zoomScaleNormal="55" workbookViewId="0" topLeftCell="A1">
      <selection activeCell="J2" sqref="J2:O6"/>
    </sheetView>
  </sheetViews>
  <sheetFormatPr defaultColWidth="9.625" defaultRowHeight="18" customHeight="1"/>
  <cols>
    <col min="1" max="1" width="7.25390625" style="16" customWidth="1"/>
    <col min="2" max="2" width="0.875" style="16" customWidth="1"/>
    <col min="3" max="3" width="37.25390625" style="16" customWidth="1"/>
    <col min="4" max="4" width="2.50390625" style="16" customWidth="1"/>
    <col min="5" max="5" width="13.50390625" style="16" customWidth="1"/>
    <col min="6" max="6" width="14.25390625" style="16" bestFit="1" customWidth="1"/>
    <col min="7" max="7" width="13.25390625" style="16" customWidth="1"/>
    <col min="8" max="8" width="14.50390625" style="16" customWidth="1"/>
    <col min="9" max="9" width="17.625" style="16" bestFit="1" customWidth="1"/>
    <col min="10" max="10" width="18.125" style="16" customWidth="1"/>
    <col min="11" max="12" width="15.875" style="16" bestFit="1" customWidth="1"/>
    <col min="13" max="13" width="15.875" style="16" customWidth="1"/>
    <col min="14" max="14" width="17.625" style="16" bestFit="1" customWidth="1"/>
    <col min="15" max="15" width="14.75390625" style="16" customWidth="1"/>
    <col min="16" max="16" width="16.375" style="16" customWidth="1"/>
    <col min="17" max="17" width="15.875" style="16" bestFit="1" customWidth="1"/>
    <col min="18" max="18" width="13.125" style="16" customWidth="1"/>
    <col min="19" max="19" width="15.25390625" style="16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6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ht="18" customHeight="1">
      <c r="N1" s="20"/>
    </row>
    <row r="2" spans="1:22" s="16" customFormat="1" ht="18" customHeight="1">
      <c r="A2" s="17"/>
      <c r="D2" s="18"/>
      <c r="E2" s="15" t="s">
        <v>53</v>
      </c>
      <c r="F2" s="15" t="s">
        <v>54</v>
      </c>
      <c r="G2" s="15" t="s">
        <v>55</v>
      </c>
      <c r="H2" s="15" t="s">
        <v>65</v>
      </c>
      <c r="I2" s="15" t="s">
        <v>66</v>
      </c>
      <c r="J2" s="15" t="s">
        <v>56</v>
      </c>
      <c r="K2" s="15" t="s">
        <v>57</v>
      </c>
      <c r="L2" s="15" t="s">
        <v>58</v>
      </c>
      <c r="M2" s="15" t="s">
        <v>60</v>
      </c>
      <c r="N2" s="15" t="s">
        <v>80</v>
      </c>
      <c r="O2" s="15" t="s">
        <v>61</v>
      </c>
      <c r="P2" s="55" t="s">
        <v>103</v>
      </c>
      <c r="Q2" s="15" t="s">
        <v>62</v>
      </c>
      <c r="R2" s="15" t="s">
        <v>63</v>
      </c>
      <c r="S2" s="15" t="s">
        <v>49</v>
      </c>
      <c r="T2" s="19" t="s">
        <v>50</v>
      </c>
      <c r="V2" s="16" t="s">
        <v>69</v>
      </c>
    </row>
    <row r="3" spans="1:22" s="16" customFormat="1" ht="18" customHeight="1">
      <c r="A3" s="21"/>
      <c r="D3" s="18"/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  <c r="J3" s="10" t="s">
        <v>109</v>
      </c>
      <c r="K3" s="10" t="s">
        <v>110</v>
      </c>
      <c r="L3" s="10" t="s">
        <v>111</v>
      </c>
      <c r="M3" s="10" t="s">
        <v>112</v>
      </c>
      <c r="N3" s="10" t="s">
        <v>113</v>
      </c>
      <c r="O3" s="10" t="s">
        <v>114</v>
      </c>
      <c r="P3" s="10" t="s">
        <v>115</v>
      </c>
      <c r="Q3" s="10" t="s">
        <v>116</v>
      </c>
      <c r="R3" s="10" t="s">
        <v>93</v>
      </c>
      <c r="S3" s="10" t="s">
        <v>94</v>
      </c>
      <c r="T3" s="22" t="s">
        <v>64</v>
      </c>
      <c r="V3" s="16" t="s">
        <v>70</v>
      </c>
    </row>
    <row r="4" spans="1:33" s="24" customFormat="1" ht="24.75" customHeight="1">
      <c r="A4" s="45" t="s">
        <v>0</v>
      </c>
      <c r="B4" s="46"/>
      <c r="C4" s="47" t="s">
        <v>1</v>
      </c>
      <c r="D4" s="48"/>
      <c r="E4" s="49">
        <f>+SUM(E6:E7)</f>
        <v>30961</v>
      </c>
      <c r="F4" s="49">
        <f aca="true" t="shared" si="0" ref="F4:S4">+SUM(F6:F7)</f>
        <v>211809</v>
      </c>
      <c r="G4" s="49">
        <f t="shared" si="0"/>
        <v>227682</v>
      </c>
      <c r="H4" s="49">
        <f t="shared" si="0"/>
        <v>5976062</v>
      </c>
      <c r="I4" s="49">
        <f t="shared" si="0"/>
        <v>101552847</v>
      </c>
      <c r="J4" s="49">
        <f t="shared" si="0"/>
        <v>482883827</v>
      </c>
      <c r="K4" s="49">
        <f t="shared" si="0"/>
        <v>10492318</v>
      </c>
      <c r="L4" s="49">
        <f t="shared" si="0"/>
        <v>46815131</v>
      </c>
      <c r="M4" s="49">
        <f t="shared" si="0"/>
        <v>186033</v>
      </c>
      <c r="N4" s="49">
        <f t="shared" si="0"/>
        <v>83915465</v>
      </c>
      <c r="O4" s="49">
        <f t="shared" si="0"/>
        <v>869642</v>
      </c>
      <c r="P4" s="49">
        <f t="shared" si="0"/>
        <v>25519337</v>
      </c>
      <c r="Q4" s="49">
        <f t="shared" si="0"/>
        <v>10120399</v>
      </c>
      <c r="R4" s="49">
        <f t="shared" si="0"/>
        <v>0</v>
      </c>
      <c r="S4" s="49">
        <f t="shared" si="0"/>
        <v>0</v>
      </c>
      <c r="T4" s="49">
        <f>SUM(T6,T7)</f>
        <v>768801513</v>
      </c>
      <c r="U4" s="58"/>
      <c r="V4" s="57" t="e">
        <f>SUM(#REF!,#REF!,#REF!,#REF!,#REF!,#REF!,#REF!,V5,V6,V7,#REF!)</f>
        <v>#REF!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8" customFormat="1" ht="22.5" customHeight="1">
      <c r="A5" s="25"/>
      <c r="C5" s="2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f>SUM(E5:S5)</f>
        <v>0</v>
      </c>
      <c r="U5" s="28"/>
      <c r="V5" s="5">
        <f aca="true" t="shared" si="1" ref="V5:V24">+T5-S5-R5</f>
        <v>0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8" customFormat="1" ht="22.5" customHeight="1">
      <c r="A6" s="25" t="s">
        <v>73</v>
      </c>
      <c r="C6" s="26" t="s">
        <v>51</v>
      </c>
      <c r="E6" s="12">
        <v>30961</v>
      </c>
      <c r="F6" s="12">
        <v>211809</v>
      </c>
      <c r="G6" s="12">
        <v>227682</v>
      </c>
      <c r="H6" s="12">
        <v>5976062</v>
      </c>
      <c r="I6" s="12">
        <v>101552847</v>
      </c>
      <c r="J6" s="12">
        <v>482883827</v>
      </c>
      <c r="K6" s="12">
        <v>10492318</v>
      </c>
      <c r="L6" s="12">
        <v>46815131</v>
      </c>
      <c r="M6" s="12">
        <v>186033</v>
      </c>
      <c r="N6" s="12">
        <v>83915465</v>
      </c>
      <c r="O6" s="12">
        <v>869642</v>
      </c>
      <c r="P6" s="12">
        <v>25519337</v>
      </c>
      <c r="Q6" s="12">
        <v>10120399</v>
      </c>
      <c r="R6" s="12"/>
      <c r="S6" s="12"/>
      <c r="T6" s="12">
        <f>SUM(E6:S6)</f>
        <v>768801513</v>
      </c>
      <c r="U6" s="28"/>
      <c r="V6" s="5">
        <f t="shared" si="1"/>
        <v>768801513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8" customFormat="1" ht="22.5" customHeight="1">
      <c r="A7" s="25"/>
      <c r="C7" s="2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>SUM(E7:S7)</f>
        <v>0</v>
      </c>
      <c r="U7" s="28"/>
      <c r="V7" s="5">
        <f t="shared" si="1"/>
        <v>0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24" customFormat="1" ht="24.75" customHeight="1">
      <c r="A8" s="53"/>
      <c r="B8" s="46"/>
      <c r="C8" s="47" t="s">
        <v>6</v>
      </c>
      <c r="D8" s="48"/>
      <c r="E8" s="49">
        <f aca="true" t="shared" si="2" ref="E8:T8">SUM(E9,E10,E11,E20,E24)</f>
        <v>30961</v>
      </c>
      <c r="F8" s="49">
        <f t="shared" si="2"/>
        <v>211809</v>
      </c>
      <c r="G8" s="49">
        <f t="shared" si="2"/>
        <v>227682</v>
      </c>
      <c r="H8" s="49">
        <f t="shared" si="2"/>
        <v>5976062</v>
      </c>
      <c r="I8" s="49">
        <f t="shared" si="2"/>
        <v>101552847</v>
      </c>
      <c r="J8" s="49">
        <f t="shared" si="2"/>
        <v>482883827</v>
      </c>
      <c r="K8" s="49">
        <f t="shared" si="2"/>
        <v>10492318</v>
      </c>
      <c r="L8" s="49">
        <f t="shared" si="2"/>
        <v>46815131</v>
      </c>
      <c r="M8" s="49">
        <f t="shared" si="2"/>
        <v>186033</v>
      </c>
      <c r="N8" s="49">
        <f t="shared" si="2"/>
        <v>83915465</v>
      </c>
      <c r="O8" s="49">
        <f t="shared" si="2"/>
        <v>869642</v>
      </c>
      <c r="P8" s="49">
        <f t="shared" si="2"/>
        <v>25519337</v>
      </c>
      <c r="Q8" s="49">
        <f t="shared" si="2"/>
        <v>10120399</v>
      </c>
      <c r="R8" s="49">
        <f t="shared" si="2"/>
        <v>0</v>
      </c>
      <c r="S8" s="49">
        <f t="shared" si="2"/>
        <v>0</v>
      </c>
      <c r="T8" s="49">
        <f t="shared" si="2"/>
        <v>768801513</v>
      </c>
      <c r="U8" s="6"/>
      <c r="V8" s="23" t="e">
        <f>SUM(V9,V10,#REF!,#REF!,#REF!,#REF!,V11,V20:V20,#REF!,#REF!,#REF!,V24)</f>
        <v>#REF!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22.5" customHeight="1">
      <c r="A9" s="25" t="s">
        <v>7</v>
      </c>
      <c r="C9" s="26" t="s">
        <v>8</v>
      </c>
      <c r="E9" s="12">
        <v>25834</v>
      </c>
      <c r="F9" s="12">
        <v>181740</v>
      </c>
      <c r="G9" s="12">
        <v>192488</v>
      </c>
      <c r="H9" s="12">
        <v>182580</v>
      </c>
      <c r="I9" s="12">
        <v>1188070</v>
      </c>
      <c r="J9" s="12">
        <v>5608592</v>
      </c>
      <c r="K9" s="12">
        <v>463997</v>
      </c>
      <c r="L9" s="12">
        <v>463997</v>
      </c>
      <c r="M9" s="12">
        <v>157915</v>
      </c>
      <c r="N9" s="12"/>
      <c r="O9" s="12">
        <v>63742</v>
      </c>
      <c r="P9" s="12"/>
      <c r="Q9" s="12">
        <v>269525</v>
      </c>
      <c r="R9" s="12"/>
      <c r="S9" s="12"/>
      <c r="T9" s="12">
        <f>SUM(E9:S9)</f>
        <v>8798480</v>
      </c>
      <c r="U9" s="28"/>
      <c r="V9" s="5">
        <f t="shared" si="1"/>
        <v>8798480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8" customFormat="1" ht="22.5" customHeight="1">
      <c r="A10" s="25" t="s">
        <v>9</v>
      </c>
      <c r="C10" s="26" t="s">
        <v>10</v>
      </c>
      <c r="E10" s="12">
        <v>3963</v>
      </c>
      <c r="F10" s="12">
        <v>27741</v>
      </c>
      <c r="G10" s="12">
        <v>31705</v>
      </c>
      <c r="H10" s="12"/>
      <c r="I10" s="12">
        <v>108325</v>
      </c>
      <c r="J10" s="12">
        <v>599761</v>
      </c>
      <c r="K10" s="12">
        <v>58126</v>
      </c>
      <c r="L10" s="12">
        <v>52842</v>
      </c>
      <c r="M10" s="12">
        <v>21137</v>
      </c>
      <c r="N10" s="12"/>
      <c r="O10" s="12">
        <v>10568</v>
      </c>
      <c r="P10" s="12"/>
      <c r="Q10" s="12">
        <v>26421</v>
      </c>
      <c r="R10" s="12"/>
      <c r="S10" s="12"/>
      <c r="T10" s="12">
        <f>SUM(E10:S10)</f>
        <v>940589</v>
      </c>
      <c r="U10" s="28"/>
      <c r="V10" s="5">
        <f t="shared" si="1"/>
        <v>940589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6" customFormat="1" ht="22.5" customHeight="1">
      <c r="A11" s="25" t="s">
        <v>76</v>
      </c>
      <c r="B11" s="18"/>
      <c r="C11" s="31" t="s">
        <v>68</v>
      </c>
      <c r="D11" s="18"/>
      <c r="E11" s="12">
        <f aca="true" t="shared" si="3" ref="E11:Q11">SUM(E12:E18)</f>
        <v>1164</v>
      </c>
      <c r="F11" s="12">
        <f t="shared" si="3"/>
        <v>2328</v>
      </c>
      <c r="G11" s="12">
        <f t="shared" si="3"/>
        <v>3489</v>
      </c>
      <c r="H11" s="12">
        <f t="shared" si="3"/>
        <v>17920</v>
      </c>
      <c r="I11" s="12">
        <f t="shared" si="3"/>
        <v>1050426</v>
      </c>
      <c r="J11" s="12">
        <f t="shared" si="3"/>
        <v>7962674</v>
      </c>
      <c r="K11" s="12">
        <f t="shared" si="3"/>
        <v>18618</v>
      </c>
      <c r="L11" s="12">
        <f>SUM(L12:L19)</f>
        <v>18618</v>
      </c>
      <c r="M11" s="12">
        <f t="shared" si="3"/>
        <v>6981</v>
      </c>
      <c r="N11" s="12">
        <f>SUM(N12:N18)</f>
        <v>0</v>
      </c>
      <c r="O11" s="12">
        <f t="shared" si="3"/>
        <v>795332</v>
      </c>
      <c r="P11" s="12">
        <f>SUM(P12:P18)</f>
        <v>0</v>
      </c>
      <c r="Q11" s="12">
        <f t="shared" si="3"/>
        <v>10472</v>
      </c>
      <c r="R11" s="12">
        <f>SUM(R12:R18)</f>
        <v>0</v>
      </c>
      <c r="S11" s="12">
        <f>SUM(S12:S18)</f>
        <v>0</v>
      </c>
      <c r="T11" s="12">
        <f>SUM(T12:T19)</f>
        <v>9888022</v>
      </c>
      <c r="U11" s="7"/>
      <c r="V11" s="5">
        <f t="shared" si="1"/>
        <v>9888022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18" customFormat="1" ht="22.5" customHeight="1">
      <c r="A12" s="41" t="s">
        <v>20</v>
      </c>
      <c r="B12" s="39"/>
      <c r="C12" s="42" t="s">
        <v>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f aca="true" t="shared" si="4" ref="T12:T19">SUM(E12:S12)</f>
        <v>0</v>
      </c>
      <c r="U12" s="28"/>
      <c r="V12" s="5">
        <f t="shared" si="1"/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18" customFormat="1" ht="22.5" customHeight="1">
      <c r="A13" s="29" t="s">
        <v>39</v>
      </c>
      <c r="C13" s="26" t="s">
        <v>98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4"/>
        <v>0</v>
      </c>
      <c r="U13" s="28"/>
      <c r="V13" s="5">
        <f t="shared" si="1"/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8" customFormat="1" ht="22.5" customHeight="1">
      <c r="A14" s="29" t="s">
        <v>31</v>
      </c>
      <c r="C14" s="26" t="s">
        <v>33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4"/>
        <v>0</v>
      </c>
      <c r="U14" s="28"/>
      <c r="V14" s="5">
        <f t="shared" si="1"/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18" customFormat="1" ht="22.5" customHeight="1">
      <c r="A15" s="29" t="s">
        <v>32</v>
      </c>
      <c r="C15" s="26" t="s">
        <v>34</v>
      </c>
      <c r="E15" s="12">
        <v>448</v>
      </c>
      <c r="F15" s="12">
        <v>896</v>
      </c>
      <c r="G15" s="12">
        <v>2332</v>
      </c>
      <c r="H15" s="12"/>
      <c r="I15" s="12">
        <v>10748</v>
      </c>
      <c r="J15" s="12">
        <v>50160</v>
      </c>
      <c r="K15" s="12">
        <v>7166</v>
      </c>
      <c r="L15" s="12">
        <v>7166</v>
      </c>
      <c r="M15" s="12">
        <v>2686</v>
      </c>
      <c r="N15" s="12"/>
      <c r="O15" s="12">
        <v>1344</v>
      </c>
      <c r="P15" s="12"/>
      <c r="Q15" s="12">
        <v>4030</v>
      </c>
      <c r="R15" s="12"/>
      <c r="S15" s="12"/>
      <c r="T15" s="12">
        <f t="shared" si="4"/>
        <v>86976</v>
      </c>
      <c r="U15" s="28"/>
      <c r="V15" s="5">
        <f t="shared" si="1"/>
        <v>86976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s="18" customFormat="1" ht="22.5" customHeight="1">
      <c r="A16" s="29" t="s">
        <v>37</v>
      </c>
      <c r="C16" s="26" t="s">
        <v>47</v>
      </c>
      <c r="E16" s="12"/>
      <c r="F16" s="12"/>
      <c r="G16" s="12"/>
      <c r="H16" s="12"/>
      <c r="I16" s="12">
        <v>1022500</v>
      </c>
      <c r="J16" s="12">
        <v>7832350</v>
      </c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4"/>
        <v>8854850</v>
      </c>
      <c r="U16" s="28"/>
      <c r="V16" s="5">
        <f t="shared" si="1"/>
        <v>8854850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18" customFormat="1" ht="22.5" customHeight="1">
      <c r="A17" s="29" t="s">
        <v>21</v>
      </c>
      <c r="C17" s="26" t="s">
        <v>36</v>
      </c>
      <c r="E17" s="12">
        <v>716</v>
      </c>
      <c r="F17" s="12">
        <v>1432</v>
      </c>
      <c r="G17" s="12">
        <v>1157</v>
      </c>
      <c r="H17" s="12">
        <v>6960</v>
      </c>
      <c r="I17" s="12">
        <v>17178</v>
      </c>
      <c r="J17" s="12">
        <v>80164</v>
      </c>
      <c r="K17" s="12">
        <v>11452</v>
      </c>
      <c r="L17" s="12">
        <v>11452</v>
      </c>
      <c r="M17" s="12">
        <v>4295</v>
      </c>
      <c r="N17" s="12"/>
      <c r="O17" s="12">
        <v>793988</v>
      </c>
      <c r="P17" s="12"/>
      <c r="Q17" s="12">
        <v>6442</v>
      </c>
      <c r="R17" s="12"/>
      <c r="S17" s="12"/>
      <c r="T17" s="12">
        <f t="shared" si="4"/>
        <v>935236</v>
      </c>
      <c r="U17" s="28"/>
      <c r="V17" s="5">
        <f t="shared" si="1"/>
        <v>935236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18" customFormat="1" ht="22.5" customHeight="1">
      <c r="A18" s="29" t="s">
        <v>23</v>
      </c>
      <c r="C18" s="26" t="s">
        <v>35</v>
      </c>
      <c r="E18" s="12"/>
      <c r="F18" s="12"/>
      <c r="G18" s="12"/>
      <c r="H18" s="12">
        <v>10960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4"/>
        <v>10960</v>
      </c>
      <c r="U18" s="28"/>
      <c r="V18" s="5">
        <f t="shared" si="1"/>
        <v>10960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s="18" customFormat="1" ht="22.5" customHeight="1">
      <c r="A19" s="29" t="s">
        <v>96</v>
      </c>
      <c r="C19" s="26" t="s">
        <v>97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4"/>
        <v>0</v>
      </c>
      <c r="U19" s="28"/>
      <c r="V19" s="5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22.5" customHeight="1">
      <c r="A20" s="32" t="s">
        <v>77</v>
      </c>
      <c r="B20" s="33"/>
      <c r="C20" s="34" t="s">
        <v>15</v>
      </c>
      <c r="D20" s="18"/>
      <c r="E20" s="14">
        <f aca="true" t="shared" si="5" ref="E20:O20">SUM(E21,E22,E23)</f>
        <v>0</v>
      </c>
      <c r="F20" s="14">
        <f t="shared" si="5"/>
        <v>0</v>
      </c>
      <c r="G20" s="14">
        <f t="shared" si="5"/>
        <v>0</v>
      </c>
      <c r="H20" s="14">
        <f t="shared" si="5"/>
        <v>5775562</v>
      </c>
      <c r="I20" s="14">
        <f t="shared" si="5"/>
        <v>99206026</v>
      </c>
      <c r="J20" s="14">
        <f t="shared" si="5"/>
        <v>468712800</v>
      </c>
      <c r="K20" s="14">
        <f t="shared" si="5"/>
        <v>9951577</v>
      </c>
      <c r="L20" s="14">
        <f t="shared" si="5"/>
        <v>46279674</v>
      </c>
      <c r="M20" s="14">
        <f t="shared" si="5"/>
        <v>0</v>
      </c>
      <c r="N20" s="14">
        <f t="shared" si="5"/>
        <v>83915465</v>
      </c>
      <c r="O20" s="14">
        <f t="shared" si="5"/>
        <v>0</v>
      </c>
      <c r="P20" s="14">
        <f>SUM(P21,P22,P23)</f>
        <v>25519337</v>
      </c>
      <c r="Q20" s="14">
        <f>SUM(Q21,Q22,Q23)</f>
        <v>9813981</v>
      </c>
      <c r="R20" s="14">
        <f>SUM(R21,R22,R23)</f>
        <v>0</v>
      </c>
      <c r="S20" s="14">
        <f>SUM(S21,S22,S23)</f>
        <v>0</v>
      </c>
      <c r="T20" s="56">
        <f>SUM(T21,T22,T23)</f>
        <v>749174422</v>
      </c>
      <c r="U20" s="2"/>
      <c r="V20" s="5">
        <f t="shared" si="1"/>
        <v>749174422</v>
      </c>
      <c r="W20" s="7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8" customFormat="1" ht="22.5" customHeight="1">
      <c r="A21" s="29" t="s">
        <v>20</v>
      </c>
      <c r="C21" s="26" t="s">
        <v>42</v>
      </c>
      <c r="E21" s="12"/>
      <c r="F21" s="12"/>
      <c r="G21" s="12"/>
      <c r="H21" s="12"/>
      <c r="I21" s="12">
        <v>949632</v>
      </c>
      <c r="J21" s="12">
        <v>60125</v>
      </c>
      <c r="K21" s="12"/>
      <c r="L21" s="12">
        <v>960682</v>
      </c>
      <c r="M21" s="12"/>
      <c r="N21" s="12"/>
      <c r="O21" s="12"/>
      <c r="P21" s="12"/>
      <c r="Q21" s="12">
        <v>4934815</v>
      </c>
      <c r="R21" s="12"/>
      <c r="S21" s="12"/>
      <c r="T21" s="12">
        <f>SUM(E21:S21)</f>
        <v>6905254</v>
      </c>
      <c r="U21" s="28"/>
      <c r="V21" s="5">
        <f t="shared" si="1"/>
        <v>6905254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18" customFormat="1" ht="22.5" customHeight="1">
      <c r="A22" s="29" t="s">
        <v>39</v>
      </c>
      <c r="C22" s="26" t="s">
        <v>43</v>
      </c>
      <c r="E22" s="12"/>
      <c r="F22" s="12"/>
      <c r="G22" s="12"/>
      <c r="H22" s="12">
        <v>5775562</v>
      </c>
      <c r="I22" s="12">
        <v>98256394</v>
      </c>
      <c r="J22" s="12">
        <v>468652675</v>
      </c>
      <c r="K22" s="12">
        <v>9951577</v>
      </c>
      <c r="L22" s="12">
        <v>45318992</v>
      </c>
      <c r="M22" s="12"/>
      <c r="N22" s="12">
        <v>83915465</v>
      </c>
      <c r="O22" s="12"/>
      <c r="P22" s="12">
        <v>25519337</v>
      </c>
      <c r="Q22" s="12">
        <v>4879166</v>
      </c>
      <c r="R22" s="12"/>
      <c r="S22" s="12"/>
      <c r="T22" s="12">
        <f>SUM(E22:S22)</f>
        <v>742269168</v>
      </c>
      <c r="U22" s="28"/>
      <c r="V22" s="5">
        <f t="shared" si="1"/>
        <v>742269168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18" customFormat="1" ht="22.5" customHeight="1">
      <c r="A23" s="29" t="s">
        <v>31</v>
      </c>
      <c r="C23" s="26" t="s">
        <v>101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>SUM(E23:S23)</f>
        <v>0</v>
      </c>
      <c r="U23" s="28"/>
      <c r="V23" s="5">
        <f t="shared" si="1"/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18" customFormat="1" ht="22.5" customHeight="1">
      <c r="A24" s="32"/>
      <c r="B24" s="33"/>
      <c r="C24" s="3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f>SUM(E24:S24)</f>
        <v>0</v>
      </c>
      <c r="U24" s="28"/>
      <c r="V24" s="5">
        <f t="shared" si="1"/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5:33" ht="25.5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"/>
      <c r="U25" s="2"/>
      <c r="V25" s="2"/>
      <c r="W25" s="7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5:33" ht="18" customHeight="1" hidden="1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>+R4-R8</f>
        <v>0</v>
      </c>
      <c r="S26" s="11">
        <f>+S4-S8</f>
        <v>0</v>
      </c>
      <c r="T26" s="4">
        <f>+T4-T8</f>
        <v>0</v>
      </c>
      <c r="U26" s="4">
        <f>+U4-U8</f>
        <v>0</v>
      </c>
      <c r="V26" s="4" t="e">
        <f>+V4-V8</f>
        <v>#REF!</v>
      </c>
      <c r="W26" s="7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5:33" ht="18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4"/>
      <c r="U27" s="2"/>
      <c r="V27" s="2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8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8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4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8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4"/>
      <c r="U30" s="2"/>
      <c r="V30" s="2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8" customHeigh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"/>
      <c r="U31" s="2"/>
      <c r="V31" s="2"/>
      <c r="W31" s="7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8" customHeight="1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2"/>
      <c r="U32" s="2"/>
      <c r="V32" s="2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8" customHeight="1">
      <c r="E33" s="7"/>
      <c r="F33" s="7"/>
      <c r="G33" s="7"/>
      <c r="H33" s="7"/>
      <c r="I33" s="7"/>
      <c r="J33" s="7"/>
      <c r="K33" s="40"/>
      <c r="L33" s="7"/>
      <c r="M33" s="7"/>
      <c r="N33" s="7"/>
      <c r="O33" s="7"/>
      <c r="P33" s="7"/>
      <c r="Q33" s="7"/>
      <c r="R33" s="7"/>
      <c r="S33" s="7"/>
      <c r="T33" s="2"/>
      <c r="U33" s="2"/>
      <c r="V33" s="2"/>
      <c r="W33" s="7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8" customHeight="1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2"/>
      <c r="U34" s="2"/>
      <c r="V34" s="2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8" customHeight="1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2"/>
      <c r="U35" s="2"/>
      <c r="V35" s="2"/>
      <c r="W35" s="7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8" customHeight="1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"/>
      <c r="U36" s="2"/>
      <c r="V36" s="2"/>
      <c r="W36" s="7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8" customHeight="1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"/>
      <c r="U37" s="2"/>
      <c r="V37" s="2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8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2"/>
      <c r="W38" s="7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8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/>
      <c r="U39" s="2"/>
      <c r="V39" s="2"/>
      <c r="W39" s="7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8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"/>
      <c r="U40" s="2"/>
      <c r="V40" s="2"/>
      <c r="W40" s="7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8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"/>
      <c r="U41" s="2"/>
      <c r="V41" s="2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8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"/>
      <c r="U42" s="2"/>
      <c r="V42" s="2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8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  <c r="U43" s="2"/>
      <c r="V43" s="2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8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  <c r="U44" s="2"/>
      <c r="V44" s="2"/>
      <c r="W44" s="7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8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"/>
      <c r="U45" s="2"/>
      <c r="V45" s="2"/>
      <c r="W45" s="7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  <c r="V46" s="2"/>
      <c r="W46" s="7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7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7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"/>
      <c r="U51" s="2"/>
      <c r="V51" s="2"/>
      <c r="W51" s="7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"/>
      <c r="U52" s="2"/>
      <c r="V52" s="2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"/>
      <c r="U53" s="2"/>
      <c r="V53" s="2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"/>
      <c r="U54" s="2"/>
      <c r="V54" s="2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1:33" ht="18" customHeight="1">
      <c r="U55" s="2"/>
      <c r="V55" s="2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1:33" ht="18" customHeight="1">
      <c r="U56" s="2"/>
      <c r="V56" s="2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1:33" ht="18" customHeight="1">
      <c r="U57" s="2"/>
      <c r="V57" s="2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1:33" ht="18" customHeight="1">
      <c r="U58" s="2"/>
      <c r="V58" s="2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1:33" ht="18" customHeight="1">
      <c r="U59" s="2"/>
      <c r="V59" s="2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1:33" ht="18" customHeight="1">
      <c r="U60" s="2"/>
      <c r="V60" s="2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1:33" ht="18" customHeight="1">
      <c r="U61" s="2"/>
      <c r="V61" s="2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1:33" ht="18" customHeight="1"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1:33" ht="18" customHeight="1">
      <c r="U63" s="2"/>
      <c r="V63" s="2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1:33" ht="18" customHeight="1"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1:33" ht="18" customHeight="1">
      <c r="U65" s="2"/>
      <c r="V65" s="2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1:33" ht="18" customHeight="1">
      <c r="U66" s="2"/>
      <c r="V66" s="2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1:33" ht="18" customHeight="1">
      <c r="U67" s="2"/>
      <c r="V67" s="2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7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7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</row>
  </sheetData>
  <sheetProtection/>
  <printOptions/>
  <pageMargins left="0.5511811023622047" right="0.15748031496062992" top="0.6541666666666667" bottom="0.35433070866141736" header="0.31496062992125984" footer="0.31496062992125984"/>
  <pageSetup fitToHeight="0" horizontalDpi="600" verticalDpi="600" orientation="landscape" paperSize="122" scale="40" r:id="rId2"/>
  <headerFooter>
    <oddHeader>&amp;L&amp;G&amp;C&amp;"Verdana,Negrita"
PRESUPUESTO VIGENTE MOP 2021 AL MES DE JULIO (FONDOS FET)     
 (Miles de $ 2021)   &amp;"Courier,Normal" 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7"/>
  <sheetViews>
    <sheetView view="pageLayout" zoomScaleNormal="60" workbookViewId="0" topLeftCell="D1">
      <selection activeCell="M2" sqref="M2"/>
    </sheetView>
  </sheetViews>
  <sheetFormatPr defaultColWidth="9.625" defaultRowHeight="18" customHeight="1"/>
  <cols>
    <col min="1" max="1" width="7.25390625" style="67" customWidth="1"/>
    <col min="2" max="2" width="0.875" style="67" customWidth="1"/>
    <col min="3" max="3" width="37.25390625" style="67" customWidth="1"/>
    <col min="4" max="4" width="3.625" style="67" customWidth="1"/>
    <col min="5" max="5" width="13.50390625" style="67" customWidth="1"/>
    <col min="6" max="7" width="13.25390625" style="67" customWidth="1"/>
    <col min="8" max="8" width="14.50390625" style="67" customWidth="1"/>
    <col min="9" max="9" width="16.00390625" style="67" customWidth="1"/>
    <col min="10" max="10" width="18.125" style="67" customWidth="1"/>
    <col min="11" max="11" width="15.00390625" style="67" customWidth="1"/>
    <col min="12" max="12" width="14.625" style="67" customWidth="1"/>
    <col min="13" max="13" width="15.875" style="67" customWidth="1"/>
    <col min="14" max="14" width="16.375" style="67" customWidth="1"/>
    <col min="15" max="15" width="14.75390625" style="67" customWidth="1"/>
    <col min="16" max="16" width="16.375" style="67" customWidth="1"/>
    <col min="17" max="17" width="15.00390625" style="67" customWidth="1"/>
    <col min="18" max="18" width="13.125" style="67" customWidth="1"/>
    <col min="19" max="19" width="15.25390625" style="67" customWidth="1"/>
    <col min="20" max="20" width="18.75390625" style="66" customWidth="1"/>
    <col min="21" max="21" width="2.50390625" style="66" customWidth="1"/>
    <col min="22" max="22" width="18.375" style="66" hidden="1" customWidth="1"/>
    <col min="23" max="23" width="19.125" style="67" hidden="1" customWidth="1"/>
    <col min="24" max="24" width="17.125" style="66" customWidth="1"/>
    <col min="25" max="25" width="9.625" style="66" customWidth="1"/>
    <col min="26" max="26" width="16.75390625" style="66" customWidth="1"/>
    <col min="27" max="30" width="9.625" style="66" customWidth="1"/>
    <col min="31" max="31" width="10.875" style="66" bestFit="1" customWidth="1"/>
    <col min="32" max="16384" width="9.625" style="66" customWidth="1"/>
  </cols>
  <sheetData>
    <row r="1" ht="18" customHeight="1">
      <c r="N1" s="68"/>
    </row>
    <row r="2" spans="1:22" s="67" customFormat="1" ht="18" customHeight="1">
      <c r="A2" s="64"/>
      <c r="D2" s="69"/>
      <c r="E2" s="70" t="s">
        <v>53</v>
      </c>
      <c r="F2" s="70" t="s">
        <v>54</v>
      </c>
      <c r="G2" s="70" t="s">
        <v>55</v>
      </c>
      <c r="H2" s="70" t="s">
        <v>65</v>
      </c>
      <c r="I2" s="70" t="s">
        <v>66</v>
      </c>
      <c r="J2" s="70" t="s">
        <v>56</v>
      </c>
      <c r="K2" s="70" t="s">
        <v>57</v>
      </c>
      <c r="L2" s="70" t="s">
        <v>58</v>
      </c>
      <c r="M2" s="70" t="s">
        <v>60</v>
      </c>
      <c r="N2" s="70" t="s">
        <v>80</v>
      </c>
      <c r="O2" s="70" t="s">
        <v>61</v>
      </c>
      <c r="P2" s="71" t="s">
        <v>103</v>
      </c>
      <c r="Q2" s="70" t="s">
        <v>62</v>
      </c>
      <c r="R2" s="70" t="s">
        <v>63</v>
      </c>
      <c r="S2" s="70" t="s">
        <v>49</v>
      </c>
      <c r="T2" s="72" t="s">
        <v>50</v>
      </c>
      <c r="V2" s="67" t="s">
        <v>69</v>
      </c>
    </row>
    <row r="3" spans="1:22" s="67" customFormat="1" ht="18" customHeight="1">
      <c r="A3" s="65"/>
      <c r="D3" s="69"/>
      <c r="E3" s="73" t="s">
        <v>104</v>
      </c>
      <c r="F3" s="73" t="s">
        <v>105</v>
      </c>
      <c r="G3" s="73" t="s">
        <v>106</v>
      </c>
      <c r="H3" s="73" t="s">
        <v>107</v>
      </c>
      <c r="I3" s="73" t="s">
        <v>108</v>
      </c>
      <c r="J3" s="73" t="s">
        <v>109</v>
      </c>
      <c r="K3" s="73" t="s">
        <v>110</v>
      </c>
      <c r="L3" s="73" t="s">
        <v>111</v>
      </c>
      <c r="M3" s="73" t="s">
        <v>112</v>
      </c>
      <c r="N3" s="73" t="s">
        <v>113</v>
      </c>
      <c r="O3" s="73" t="s">
        <v>114</v>
      </c>
      <c r="P3" s="73" t="s">
        <v>115</v>
      </c>
      <c r="Q3" s="73" t="s">
        <v>116</v>
      </c>
      <c r="R3" s="73" t="s">
        <v>93</v>
      </c>
      <c r="S3" s="73" t="s">
        <v>94</v>
      </c>
      <c r="T3" s="74" t="s">
        <v>64</v>
      </c>
      <c r="V3" s="67" t="s">
        <v>70</v>
      </c>
    </row>
    <row r="4" spans="1:33" s="83" customFormat="1" ht="24.75" customHeight="1">
      <c r="A4" s="75" t="s">
        <v>0</v>
      </c>
      <c r="B4" s="76"/>
      <c r="C4" s="77" t="s">
        <v>1</v>
      </c>
      <c r="D4" s="78"/>
      <c r="E4" s="79">
        <f aca="true" t="shared" si="0" ref="E4:T4">+SUM(E6:E8)</f>
        <v>3554</v>
      </c>
      <c r="F4" s="79">
        <f t="shared" si="0"/>
        <v>41706</v>
      </c>
      <c r="G4" s="79">
        <f t="shared" si="0"/>
        <v>45325</v>
      </c>
      <c r="H4" s="79">
        <f t="shared" si="0"/>
        <v>423144</v>
      </c>
      <c r="I4" s="79">
        <f t="shared" si="0"/>
        <v>22442143</v>
      </c>
      <c r="J4" s="79">
        <f t="shared" si="0"/>
        <v>54879065</v>
      </c>
      <c r="K4" s="79">
        <f t="shared" si="0"/>
        <v>2722059</v>
      </c>
      <c r="L4" s="79">
        <f t="shared" si="0"/>
        <v>5963222</v>
      </c>
      <c r="M4" s="79">
        <f t="shared" si="0"/>
        <v>12539</v>
      </c>
      <c r="N4" s="79">
        <f t="shared" si="0"/>
        <v>14083651</v>
      </c>
      <c r="O4" s="79">
        <f t="shared" si="0"/>
        <v>18293</v>
      </c>
      <c r="P4" s="79">
        <f t="shared" si="0"/>
        <v>0</v>
      </c>
      <c r="Q4" s="79">
        <f t="shared" si="0"/>
        <v>840268</v>
      </c>
      <c r="R4" s="79">
        <f t="shared" si="0"/>
        <v>0</v>
      </c>
      <c r="S4" s="79">
        <f t="shared" si="0"/>
        <v>0</v>
      </c>
      <c r="T4" s="79">
        <f t="shared" si="0"/>
        <v>101474969</v>
      </c>
      <c r="U4" s="80"/>
      <c r="V4" s="81" t="e">
        <f>SUM(#REF!,#REF!,#REF!,#REF!,#REF!,#REF!,#REF!,V5,V7,V8,#REF!)</f>
        <v>#REF!</v>
      </c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s="69" customFormat="1" ht="22.5" customHeight="1">
      <c r="A5" s="84"/>
      <c r="C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>
        <f>SUM(E5:S5)</f>
        <v>0</v>
      </c>
      <c r="U5" s="87"/>
      <c r="V5" s="88">
        <f aca="true" t="shared" si="1" ref="V5:V25">+T5-S5-R5</f>
        <v>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3" s="69" customFormat="1" ht="22.5" customHeight="1">
      <c r="A6" s="84" t="s">
        <v>25</v>
      </c>
      <c r="C6" s="85" t="s">
        <v>26</v>
      </c>
      <c r="E6" s="86"/>
      <c r="F6" s="86"/>
      <c r="G6" s="86"/>
      <c r="H6" s="86"/>
      <c r="I6" s="86">
        <v>52582</v>
      </c>
      <c r="J6" s="86">
        <v>50010</v>
      </c>
      <c r="K6" s="86"/>
      <c r="L6" s="86">
        <v>5662</v>
      </c>
      <c r="M6" s="86"/>
      <c r="N6" s="86">
        <v>895</v>
      </c>
      <c r="O6" s="86"/>
      <c r="P6" s="86"/>
      <c r="Q6" s="86">
        <v>1718</v>
      </c>
      <c r="R6" s="86"/>
      <c r="S6" s="86"/>
      <c r="T6" s="86">
        <f>SUM(E6:S6)</f>
        <v>110867</v>
      </c>
      <c r="U6" s="87"/>
      <c r="V6" s="88">
        <f>+T6-S6-R6</f>
        <v>110867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s="69" customFormat="1" ht="22.5" customHeight="1">
      <c r="A7" s="84" t="s">
        <v>73</v>
      </c>
      <c r="C7" s="85" t="s">
        <v>51</v>
      </c>
      <c r="E7" s="86">
        <v>3554</v>
      </c>
      <c r="F7" s="86">
        <v>41706</v>
      </c>
      <c r="G7" s="86">
        <v>45325</v>
      </c>
      <c r="H7" s="86">
        <v>423144</v>
      </c>
      <c r="I7" s="86">
        <v>22389561</v>
      </c>
      <c r="J7" s="86">
        <v>54829055</v>
      </c>
      <c r="K7" s="86">
        <v>2722059</v>
      </c>
      <c r="L7" s="86">
        <v>5957560</v>
      </c>
      <c r="M7" s="86">
        <v>12539</v>
      </c>
      <c r="N7" s="86">
        <v>14082756</v>
      </c>
      <c r="O7" s="86">
        <v>18293</v>
      </c>
      <c r="P7" s="86"/>
      <c r="Q7" s="86">
        <v>838550</v>
      </c>
      <c r="R7" s="86"/>
      <c r="S7" s="86"/>
      <c r="T7" s="86">
        <f>SUM(E7:S7)</f>
        <v>101364102</v>
      </c>
      <c r="U7" s="87"/>
      <c r="V7" s="88">
        <f t="shared" si="1"/>
        <v>101364102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69" customFormat="1" ht="22.5" customHeight="1">
      <c r="A8" s="84"/>
      <c r="C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>
        <f>SUM(E8:S8)</f>
        <v>0</v>
      </c>
      <c r="U8" s="87"/>
      <c r="V8" s="88">
        <f t="shared" si="1"/>
        <v>0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</row>
    <row r="9" spans="1:33" s="83" customFormat="1" ht="24.75" customHeight="1">
      <c r="A9" s="89"/>
      <c r="B9" s="76"/>
      <c r="C9" s="77" t="s">
        <v>6</v>
      </c>
      <c r="D9" s="78"/>
      <c r="E9" s="79">
        <f aca="true" t="shared" si="2" ref="E9:T9">SUM(E10,E11,E12,E21,E25)</f>
        <v>3464</v>
      </c>
      <c r="F9" s="79">
        <f t="shared" si="2"/>
        <v>32610</v>
      </c>
      <c r="G9" s="79">
        <f t="shared" si="2"/>
        <v>39513</v>
      </c>
      <c r="H9" s="79">
        <f t="shared" si="2"/>
        <v>360175</v>
      </c>
      <c r="I9" s="79">
        <f t="shared" si="2"/>
        <v>25394869</v>
      </c>
      <c r="J9" s="79">
        <f t="shared" si="2"/>
        <v>58674868</v>
      </c>
      <c r="K9" s="79">
        <f t="shared" si="2"/>
        <v>3095707</v>
      </c>
      <c r="L9" s="79">
        <f t="shared" si="2"/>
        <v>7642101</v>
      </c>
      <c r="M9" s="79">
        <f t="shared" si="2"/>
        <v>13462</v>
      </c>
      <c r="N9" s="79">
        <f t="shared" si="2"/>
        <v>14490389</v>
      </c>
      <c r="O9" s="79">
        <f t="shared" si="2"/>
        <v>67132</v>
      </c>
      <c r="P9" s="79">
        <f t="shared" si="2"/>
        <v>0</v>
      </c>
      <c r="Q9" s="79">
        <f t="shared" si="2"/>
        <v>738755</v>
      </c>
      <c r="R9" s="79">
        <f t="shared" si="2"/>
        <v>0</v>
      </c>
      <c r="S9" s="79">
        <f t="shared" si="2"/>
        <v>0</v>
      </c>
      <c r="T9" s="79">
        <f t="shared" si="2"/>
        <v>110553045</v>
      </c>
      <c r="U9" s="82"/>
      <c r="V9" s="90" t="e">
        <f>SUM(V10,V11,#REF!,#REF!,#REF!,#REF!,V12,V21:V21,#REF!,#REF!,#REF!,V25)</f>
        <v>#REF!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s="69" customFormat="1" ht="22.5" customHeight="1">
      <c r="A10" s="84" t="s">
        <v>7</v>
      </c>
      <c r="C10" s="85" t="s">
        <v>8</v>
      </c>
      <c r="E10" s="86"/>
      <c r="F10" s="86">
        <v>32610</v>
      </c>
      <c r="G10" s="86">
        <v>18876</v>
      </c>
      <c r="H10" s="86">
        <v>29150</v>
      </c>
      <c r="I10" s="86">
        <v>70514</v>
      </c>
      <c r="J10" s="86">
        <v>500230</v>
      </c>
      <c r="K10" s="86">
        <v>70509</v>
      </c>
      <c r="L10" s="86">
        <v>138920</v>
      </c>
      <c r="M10" s="86">
        <v>6630</v>
      </c>
      <c r="N10" s="86"/>
      <c r="O10" s="86">
        <v>18293</v>
      </c>
      <c r="P10" s="86"/>
      <c r="Q10" s="86">
        <v>39402</v>
      </c>
      <c r="R10" s="86"/>
      <c r="S10" s="86"/>
      <c r="T10" s="86">
        <f>SUM(E10:S10)</f>
        <v>925134</v>
      </c>
      <c r="U10" s="87"/>
      <c r="V10" s="88">
        <f t="shared" si="1"/>
        <v>925134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</row>
    <row r="11" spans="1:33" s="69" customFormat="1" ht="22.5" customHeight="1">
      <c r="A11" s="84" t="s">
        <v>9</v>
      </c>
      <c r="C11" s="85" t="s">
        <v>10</v>
      </c>
      <c r="E11" s="86">
        <v>3464</v>
      </c>
      <c r="F11" s="86"/>
      <c r="G11" s="86">
        <v>18305</v>
      </c>
      <c r="H11" s="86"/>
      <c r="I11" s="86">
        <v>14750</v>
      </c>
      <c r="J11" s="86">
        <v>194064</v>
      </c>
      <c r="K11" s="86">
        <v>898</v>
      </c>
      <c r="L11" s="86">
        <v>15941</v>
      </c>
      <c r="M11" s="86">
        <v>6832</v>
      </c>
      <c r="N11" s="86"/>
      <c r="O11" s="86"/>
      <c r="P11" s="86"/>
      <c r="Q11" s="86">
        <v>19418</v>
      </c>
      <c r="R11" s="86"/>
      <c r="S11" s="86"/>
      <c r="T11" s="86">
        <f>SUM(E11:S11)</f>
        <v>273672</v>
      </c>
      <c r="U11" s="87"/>
      <c r="V11" s="88">
        <f t="shared" si="1"/>
        <v>273672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3" s="67" customFormat="1" ht="22.5" customHeight="1">
      <c r="A12" s="84" t="s">
        <v>76</v>
      </c>
      <c r="B12" s="69"/>
      <c r="C12" s="91" t="s">
        <v>68</v>
      </c>
      <c r="D12" s="69"/>
      <c r="E12" s="86">
        <f aca="true" t="shared" si="3" ref="E12:Q12">SUM(E13:E19)</f>
        <v>0</v>
      </c>
      <c r="F12" s="86">
        <f t="shared" si="3"/>
        <v>0</v>
      </c>
      <c r="G12" s="86">
        <f t="shared" si="3"/>
        <v>2332</v>
      </c>
      <c r="H12" s="86">
        <f t="shared" si="3"/>
        <v>0</v>
      </c>
      <c r="I12" s="86">
        <f t="shared" si="3"/>
        <v>0</v>
      </c>
      <c r="J12" s="86">
        <f t="shared" si="3"/>
        <v>6363</v>
      </c>
      <c r="K12" s="86">
        <f t="shared" si="3"/>
        <v>762</v>
      </c>
      <c r="L12" s="86">
        <f>SUM(L13:L20)</f>
        <v>3038</v>
      </c>
      <c r="M12" s="86">
        <f t="shared" si="3"/>
        <v>0</v>
      </c>
      <c r="N12" s="86">
        <f>SUM(N13:N19)</f>
        <v>0</v>
      </c>
      <c r="O12" s="86">
        <f t="shared" si="3"/>
        <v>48839</v>
      </c>
      <c r="P12" s="86">
        <f>SUM(P13:P19)</f>
        <v>0</v>
      </c>
      <c r="Q12" s="86">
        <f t="shared" si="3"/>
        <v>0</v>
      </c>
      <c r="R12" s="86">
        <f>SUM(R13:R19)</f>
        <v>0</v>
      </c>
      <c r="S12" s="86">
        <f>SUM(S13:S19)</f>
        <v>0</v>
      </c>
      <c r="T12" s="86">
        <f>SUM(T13:T20)</f>
        <v>61334</v>
      </c>
      <c r="U12" s="88"/>
      <c r="V12" s="88">
        <f t="shared" si="1"/>
        <v>61334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s="69" customFormat="1" ht="22.5" customHeight="1">
      <c r="A13" s="92" t="s">
        <v>20</v>
      </c>
      <c r="B13" s="93"/>
      <c r="C13" s="94" t="s">
        <v>38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>
        <f aca="true" t="shared" si="4" ref="T13:T20">SUM(E13:S13)</f>
        <v>0</v>
      </c>
      <c r="U13" s="87"/>
      <c r="V13" s="88">
        <f t="shared" si="1"/>
        <v>0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</row>
    <row r="14" spans="1:33" s="69" customFormat="1" ht="22.5" customHeight="1">
      <c r="A14" s="96" t="s">
        <v>39</v>
      </c>
      <c r="C14" s="85" t="s">
        <v>98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>
        <f t="shared" si="4"/>
        <v>0</v>
      </c>
      <c r="U14" s="87"/>
      <c r="V14" s="88">
        <f t="shared" si="1"/>
        <v>0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1:33" s="69" customFormat="1" ht="22.5" customHeight="1">
      <c r="A15" s="96" t="s">
        <v>31</v>
      </c>
      <c r="C15" s="85" t="s">
        <v>33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>
        <f t="shared" si="4"/>
        <v>0</v>
      </c>
      <c r="U15" s="87"/>
      <c r="V15" s="88">
        <f t="shared" si="1"/>
        <v>0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s="69" customFormat="1" ht="22.5" customHeight="1">
      <c r="A16" s="96" t="s">
        <v>32</v>
      </c>
      <c r="C16" s="85" t="s">
        <v>34</v>
      </c>
      <c r="E16" s="86"/>
      <c r="F16" s="86"/>
      <c r="G16" s="86">
        <v>2332</v>
      </c>
      <c r="H16" s="86"/>
      <c r="I16" s="86"/>
      <c r="J16" s="86">
        <v>2344</v>
      </c>
      <c r="K16" s="86">
        <v>762</v>
      </c>
      <c r="L16" s="86">
        <v>3038</v>
      </c>
      <c r="M16" s="86"/>
      <c r="N16" s="86"/>
      <c r="O16" s="86"/>
      <c r="P16" s="86"/>
      <c r="Q16" s="86"/>
      <c r="R16" s="86"/>
      <c r="S16" s="86"/>
      <c r="T16" s="86">
        <f t="shared" si="4"/>
        <v>8476</v>
      </c>
      <c r="U16" s="87"/>
      <c r="V16" s="88">
        <f t="shared" si="1"/>
        <v>8476</v>
      </c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1:33" s="69" customFormat="1" ht="22.5" customHeight="1">
      <c r="A17" s="96" t="s">
        <v>37</v>
      </c>
      <c r="C17" s="85" t="s">
        <v>47</v>
      </c>
      <c r="E17" s="86"/>
      <c r="F17" s="86"/>
      <c r="G17" s="86"/>
      <c r="H17" s="86"/>
      <c r="I17" s="86"/>
      <c r="J17" s="86">
        <v>4019</v>
      </c>
      <c r="K17" s="86"/>
      <c r="L17" s="86"/>
      <c r="M17" s="86"/>
      <c r="N17" s="86"/>
      <c r="O17" s="86"/>
      <c r="P17" s="86"/>
      <c r="Q17" s="86"/>
      <c r="R17" s="86"/>
      <c r="S17" s="86"/>
      <c r="T17" s="86">
        <f t="shared" si="4"/>
        <v>4019</v>
      </c>
      <c r="U17" s="87"/>
      <c r="V17" s="88">
        <f t="shared" si="1"/>
        <v>4019</v>
      </c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1:33" s="69" customFormat="1" ht="22.5" customHeight="1">
      <c r="A18" s="96" t="s">
        <v>21</v>
      </c>
      <c r="C18" s="85" t="s">
        <v>36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>
        <v>48839</v>
      </c>
      <c r="P18" s="86"/>
      <c r="Q18" s="86"/>
      <c r="R18" s="86"/>
      <c r="S18" s="86"/>
      <c r="T18" s="86">
        <f t="shared" si="4"/>
        <v>48839</v>
      </c>
      <c r="U18" s="87"/>
      <c r="V18" s="88">
        <f t="shared" si="1"/>
        <v>48839</v>
      </c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1:33" s="69" customFormat="1" ht="22.5" customHeight="1">
      <c r="A19" s="96" t="s">
        <v>23</v>
      </c>
      <c r="C19" s="85" t="s">
        <v>35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>
        <f t="shared" si="4"/>
        <v>0</v>
      </c>
      <c r="U19" s="87"/>
      <c r="V19" s="88">
        <f t="shared" si="1"/>
        <v>0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0" spans="1:33" s="69" customFormat="1" ht="22.5" customHeight="1">
      <c r="A20" s="96" t="s">
        <v>96</v>
      </c>
      <c r="C20" s="85" t="s">
        <v>97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>
        <f t="shared" si="4"/>
        <v>0</v>
      </c>
      <c r="U20" s="87"/>
      <c r="V20" s="88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</row>
    <row r="21" spans="1:33" ht="22.5" customHeight="1">
      <c r="A21" s="97" t="s">
        <v>77</v>
      </c>
      <c r="B21" s="98"/>
      <c r="C21" s="99" t="s">
        <v>15</v>
      </c>
      <c r="D21" s="69"/>
      <c r="E21" s="100">
        <f aca="true" t="shared" si="5" ref="E21:O21">SUM(E22,E23,E24)</f>
        <v>0</v>
      </c>
      <c r="F21" s="100">
        <f t="shared" si="5"/>
        <v>0</v>
      </c>
      <c r="G21" s="100">
        <f t="shared" si="5"/>
        <v>0</v>
      </c>
      <c r="H21" s="100">
        <f t="shared" si="5"/>
        <v>331025</v>
      </c>
      <c r="I21" s="100">
        <f t="shared" si="5"/>
        <v>25309605</v>
      </c>
      <c r="J21" s="100">
        <f t="shared" si="5"/>
        <v>57974211</v>
      </c>
      <c r="K21" s="100">
        <f t="shared" si="5"/>
        <v>3023538</v>
      </c>
      <c r="L21" s="100">
        <f t="shared" si="5"/>
        <v>7484202</v>
      </c>
      <c r="M21" s="100">
        <f t="shared" si="5"/>
        <v>0</v>
      </c>
      <c r="N21" s="100">
        <f t="shared" si="5"/>
        <v>14490389</v>
      </c>
      <c r="O21" s="100">
        <f t="shared" si="5"/>
        <v>0</v>
      </c>
      <c r="P21" s="100">
        <f>SUM(P22,P23,P24)</f>
        <v>0</v>
      </c>
      <c r="Q21" s="100">
        <f>SUM(Q22,Q23,Q24)</f>
        <v>679935</v>
      </c>
      <c r="R21" s="100">
        <f>SUM(R22,R23,R24)</f>
        <v>0</v>
      </c>
      <c r="S21" s="100">
        <f>SUM(S22,S23,S24)</f>
        <v>0</v>
      </c>
      <c r="T21" s="101">
        <f>SUM(T22,T23,T24)</f>
        <v>109292905</v>
      </c>
      <c r="U21" s="102"/>
      <c r="V21" s="88">
        <f t="shared" si="1"/>
        <v>109292905</v>
      </c>
      <c r="W21" s="88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</row>
    <row r="22" spans="1:33" s="69" customFormat="1" ht="22.5" customHeight="1">
      <c r="A22" s="96" t="s">
        <v>20</v>
      </c>
      <c r="C22" s="85" t="s">
        <v>42</v>
      </c>
      <c r="E22" s="86"/>
      <c r="F22" s="86"/>
      <c r="G22" s="86"/>
      <c r="H22" s="86"/>
      <c r="I22" s="86">
        <v>496</v>
      </c>
      <c r="J22" s="86">
        <v>51</v>
      </c>
      <c r="K22" s="86"/>
      <c r="L22" s="86">
        <v>80535</v>
      </c>
      <c r="M22" s="86"/>
      <c r="N22" s="86"/>
      <c r="O22" s="86"/>
      <c r="P22" s="86"/>
      <c r="Q22" s="86">
        <v>24688</v>
      </c>
      <c r="R22" s="86"/>
      <c r="S22" s="86"/>
      <c r="T22" s="86">
        <f>SUM(E22:S22)</f>
        <v>105770</v>
      </c>
      <c r="U22" s="87"/>
      <c r="V22" s="88">
        <f t="shared" si="1"/>
        <v>105770</v>
      </c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3" s="69" customFormat="1" ht="22.5" customHeight="1">
      <c r="A23" s="96" t="s">
        <v>39</v>
      </c>
      <c r="C23" s="85" t="s">
        <v>43</v>
      </c>
      <c r="E23" s="86"/>
      <c r="F23" s="86"/>
      <c r="G23" s="86"/>
      <c r="H23" s="86">
        <v>331025</v>
      </c>
      <c r="I23" s="86">
        <v>25309109</v>
      </c>
      <c r="J23" s="86">
        <v>57974160</v>
      </c>
      <c r="K23" s="86">
        <v>3023538</v>
      </c>
      <c r="L23" s="86">
        <v>7403667</v>
      </c>
      <c r="M23" s="86"/>
      <c r="N23" s="86">
        <v>14490389</v>
      </c>
      <c r="O23" s="86"/>
      <c r="P23" s="86"/>
      <c r="Q23" s="86">
        <v>655247</v>
      </c>
      <c r="R23" s="86"/>
      <c r="S23" s="86"/>
      <c r="T23" s="86">
        <f>SUM(E23:S23)</f>
        <v>109187135</v>
      </c>
      <c r="U23" s="87"/>
      <c r="V23" s="88">
        <f t="shared" si="1"/>
        <v>109187135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s="69" customFormat="1" ht="22.5" customHeight="1">
      <c r="A24" s="96" t="s">
        <v>31</v>
      </c>
      <c r="C24" s="85" t="s">
        <v>101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>
        <f>SUM(E24:S24)</f>
        <v>0</v>
      </c>
      <c r="U24" s="87"/>
      <c r="V24" s="88">
        <f t="shared" si="1"/>
        <v>0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</row>
    <row r="25" spans="1:33" s="69" customFormat="1" ht="22.5" customHeight="1">
      <c r="A25" s="97"/>
      <c r="B25" s="98"/>
      <c r="C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>
        <f>SUM(E25:S25)</f>
        <v>0</v>
      </c>
      <c r="U25" s="87"/>
      <c r="V25" s="88">
        <f t="shared" si="1"/>
        <v>0</v>
      </c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</row>
    <row r="26" spans="5:33" ht="25.5" customHeight="1"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102"/>
      <c r="V26" s="102"/>
      <c r="W26" s="88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5:33" ht="18" customHeight="1" hidden="1"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>
        <f>+R4-R9</f>
        <v>0</v>
      </c>
      <c r="S27" s="103">
        <f>+S4-S9</f>
        <v>0</v>
      </c>
      <c r="T27" s="104">
        <f>+T4-T9</f>
        <v>-9078076</v>
      </c>
      <c r="U27" s="104">
        <f>+U4-U9</f>
        <v>0</v>
      </c>
      <c r="V27" s="104" t="e">
        <f>+V4-V9</f>
        <v>#REF!</v>
      </c>
      <c r="W27" s="88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5:33" ht="18" customHeight="1"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  <c r="U28" s="102"/>
      <c r="V28" s="102"/>
      <c r="W28" s="88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5:33" ht="18" customHeight="1"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102"/>
      <c r="V29" s="102"/>
      <c r="W29" s="88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5:33" ht="18" customHeight="1"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2"/>
      <c r="V30" s="102"/>
      <c r="W30" s="88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5:33" ht="18" customHeight="1"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2"/>
      <c r="V31" s="102"/>
      <c r="W31" s="88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5:33" ht="18" customHeight="1"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102"/>
      <c r="U32" s="102"/>
      <c r="V32" s="102"/>
      <c r="W32" s="88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5:33" ht="18" customHeight="1"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02"/>
      <c r="U33" s="102"/>
      <c r="V33" s="102"/>
      <c r="W33" s="88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5:33" ht="18" customHeight="1">
      <c r="E34" s="88"/>
      <c r="F34" s="88"/>
      <c r="G34" s="88"/>
      <c r="H34" s="88"/>
      <c r="I34" s="88"/>
      <c r="J34" s="88"/>
      <c r="K34" s="105"/>
      <c r="L34" s="88"/>
      <c r="M34" s="88"/>
      <c r="N34" s="88"/>
      <c r="O34" s="88"/>
      <c r="P34" s="88"/>
      <c r="Q34" s="88"/>
      <c r="R34" s="88"/>
      <c r="S34" s="88"/>
      <c r="T34" s="102"/>
      <c r="U34" s="102"/>
      <c r="V34" s="102"/>
      <c r="W34" s="88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5:33" ht="18" customHeight="1"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102"/>
      <c r="U35" s="102"/>
      <c r="V35" s="102"/>
      <c r="W35" s="88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5:33" ht="18" customHeight="1"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102"/>
      <c r="U36" s="102"/>
      <c r="V36" s="102"/>
      <c r="W36" s="88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5:33" ht="18" customHeight="1"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102"/>
      <c r="U37" s="102"/>
      <c r="V37" s="102"/>
      <c r="W37" s="88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5:33" ht="18" customHeight="1"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102"/>
      <c r="U38" s="102"/>
      <c r="V38" s="102"/>
      <c r="W38" s="88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5:33" ht="18" customHeight="1"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102"/>
      <c r="U39" s="102"/>
      <c r="V39" s="102"/>
      <c r="W39" s="88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5:33" ht="18" customHeight="1"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102"/>
      <c r="U40" s="102"/>
      <c r="V40" s="102"/>
      <c r="W40" s="88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5:33" ht="18" customHeight="1"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102"/>
      <c r="U41" s="102"/>
      <c r="V41" s="102"/>
      <c r="W41" s="88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5:33" ht="18" customHeight="1"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102"/>
      <c r="U42" s="102"/>
      <c r="V42" s="102"/>
      <c r="W42" s="88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5:33" ht="18" customHeight="1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102"/>
      <c r="U43" s="102"/>
      <c r="V43" s="102"/>
      <c r="W43" s="88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5:33" ht="18" customHeight="1"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02"/>
      <c r="U44" s="102"/>
      <c r="V44" s="102"/>
      <c r="W44" s="88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5:33" ht="18" customHeight="1"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02"/>
      <c r="U45" s="102"/>
      <c r="V45" s="102"/>
      <c r="W45" s="88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5:33" ht="18" customHeight="1"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102"/>
      <c r="U46" s="102"/>
      <c r="V46" s="102"/>
      <c r="W46" s="88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5:33" ht="18" customHeight="1"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02"/>
      <c r="U47" s="102"/>
      <c r="V47" s="102"/>
      <c r="W47" s="88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</row>
    <row r="48" spans="5:33" ht="18" customHeight="1"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102"/>
      <c r="U48" s="102"/>
      <c r="V48" s="102"/>
      <c r="W48" s="88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5:33" ht="18" customHeight="1"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102"/>
      <c r="U49" s="102"/>
      <c r="V49" s="102"/>
      <c r="W49" s="88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5:33" ht="18" customHeight="1"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102"/>
      <c r="U50" s="102"/>
      <c r="V50" s="102"/>
      <c r="W50" s="88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</row>
    <row r="51" spans="5:33" ht="18" customHeight="1"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102"/>
      <c r="U51" s="102"/>
      <c r="V51" s="102"/>
      <c r="W51" s="88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</row>
    <row r="52" spans="5:33" ht="18" customHeight="1"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02"/>
      <c r="U52" s="102"/>
      <c r="V52" s="102"/>
      <c r="W52" s="88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5:33" ht="18" customHeight="1"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102"/>
      <c r="U53" s="102"/>
      <c r="V53" s="102"/>
      <c r="W53" s="88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5:33" ht="18" customHeight="1"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102"/>
      <c r="U54" s="102"/>
      <c r="V54" s="102"/>
      <c r="W54" s="88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5:33" ht="18" customHeight="1"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102"/>
      <c r="U55" s="102"/>
      <c r="V55" s="102"/>
      <c r="W55" s="88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21:33" ht="18" customHeight="1">
      <c r="U56" s="102"/>
      <c r="V56" s="102"/>
      <c r="W56" s="88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</row>
    <row r="57" spans="21:33" ht="18" customHeight="1">
      <c r="U57" s="102"/>
      <c r="V57" s="102"/>
      <c r="W57" s="88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21:33" ht="18" customHeight="1">
      <c r="U58" s="102"/>
      <c r="V58" s="102"/>
      <c r="W58" s="88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</row>
    <row r="59" spans="21:33" ht="18" customHeight="1">
      <c r="U59" s="102"/>
      <c r="V59" s="102"/>
      <c r="W59" s="88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spans="21:33" ht="18" customHeight="1">
      <c r="U60" s="102"/>
      <c r="V60" s="102"/>
      <c r="W60" s="88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</row>
    <row r="61" spans="21:33" ht="18" customHeight="1">
      <c r="U61" s="102"/>
      <c r="V61" s="102"/>
      <c r="W61" s="88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</row>
    <row r="62" spans="21:33" ht="18" customHeight="1">
      <c r="U62" s="102"/>
      <c r="V62" s="102"/>
      <c r="W62" s="88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</row>
    <row r="63" spans="21:33" ht="18" customHeight="1">
      <c r="U63" s="102"/>
      <c r="V63" s="102"/>
      <c r="W63" s="88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</row>
    <row r="64" spans="21:33" ht="18" customHeight="1">
      <c r="U64" s="102"/>
      <c r="V64" s="102"/>
      <c r="W64" s="88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21:33" ht="18" customHeight="1">
      <c r="U65" s="102"/>
      <c r="V65" s="102"/>
      <c r="W65" s="88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21:33" ht="18" customHeight="1">
      <c r="U66" s="102"/>
      <c r="V66" s="102"/>
      <c r="W66" s="88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</row>
    <row r="67" spans="21:33" ht="18" customHeight="1">
      <c r="U67" s="102"/>
      <c r="V67" s="102"/>
      <c r="W67" s="88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21:33" ht="18" customHeight="1">
      <c r="U68" s="102"/>
      <c r="V68" s="102"/>
      <c r="W68" s="88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21:33" ht="18" customHeight="1">
      <c r="U69" s="102"/>
      <c r="V69" s="102"/>
      <c r="W69" s="88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21:33" ht="18" customHeight="1">
      <c r="U70" s="102"/>
      <c r="V70" s="102"/>
      <c r="W70" s="88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21:33" ht="18" customHeight="1">
      <c r="U71" s="102"/>
      <c r="V71" s="102"/>
      <c r="W71" s="88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21:33" ht="18" customHeight="1">
      <c r="U72" s="102"/>
      <c r="V72" s="102"/>
      <c r="W72" s="88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21:33" ht="18" customHeight="1">
      <c r="U73" s="102"/>
      <c r="V73" s="102"/>
      <c r="W73" s="88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21:33" ht="18" customHeight="1">
      <c r="U74" s="102"/>
      <c r="V74" s="102"/>
      <c r="W74" s="88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21:33" ht="18" customHeight="1">
      <c r="U75" s="102"/>
      <c r="V75" s="102"/>
      <c r="W75" s="88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21:33" ht="18" customHeight="1">
      <c r="U76" s="102"/>
      <c r="V76" s="102"/>
      <c r="W76" s="88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21:33" ht="18" customHeight="1">
      <c r="U77" s="102"/>
      <c r="V77" s="102"/>
      <c r="W77" s="88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21:33" ht="18" customHeight="1">
      <c r="U78" s="102"/>
      <c r="V78" s="102"/>
      <c r="W78" s="88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21:33" ht="18" customHeight="1">
      <c r="U79" s="102"/>
      <c r="V79" s="102"/>
      <c r="W79" s="88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21:33" ht="18" customHeight="1">
      <c r="U80" s="102"/>
      <c r="V80" s="102"/>
      <c r="W80" s="88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21:33" ht="18" customHeight="1">
      <c r="U81" s="102"/>
      <c r="V81" s="102"/>
      <c r="W81" s="88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21:33" ht="18" customHeight="1">
      <c r="U82" s="102"/>
      <c r="V82" s="102"/>
      <c r="W82" s="88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21:33" ht="18" customHeight="1">
      <c r="U83" s="102"/>
      <c r="V83" s="102"/>
      <c r="W83" s="88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21:33" ht="18" customHeight="1">
      <c r="U84" s="102"/>
      <c r="V84" s="102"/>
      <c r="W84" s="88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21:33" ht="18" customHeight="1">
      <c r="U85" s="102"/>
      <c r="V85" s="102"/>
      <c r="W85" s="88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21:33" ht="18" customHeight="1">
      <c r="U86" s="102"/>
      <c r="V86" s="102"/>
      <c r="W86" s="88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21:33" ht="18" customHeight="1">
      <c r="U87" s="102"/>
      <c r="V87" s="102"/>
      <c r="W87" s="88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</sheetData>
  <sheetProtection/>
  <printOptions/>
  <pageMargins left="0.5511811023622047" right="0.15748031496062992" top="0.6583333333333333" bottom="0.35433070866141736" header="0.31496062992125984" footer="0.31496062992125984"/>
  <pageSetup fitToHeight="0" horizontalDpi="600" verticalDpi="600" orientation="landscape" paperSize="122" scale="40" r:id="rId2"/>
  <headerFooter>
    <oddHeader>&amp;L&amp;G&amp;C
&amp;"Verdana,Negrita"PRESUPUESTO EJECUTADO MOP 2021 AL MES DE JULIO (FONDOS FET) 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117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63" t="s">
        <v>102</v>
      </c>
      <c r="L3" s="63"/>
      <c r="M3" s="63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4244804449</v>
      </c>
      <c r="G9" s="49">
        <f t="shared" si="0"/>
        <v>1792859841</v>
      </c>
      <c r="H9" s="49">
        <f t="shared" si="0"/>
        <v>4777777077</v>
      </c>
      <c r="I9" s="49">
        <f t="shared" si="0"/>
        <v>9625317200</v>
      </c>
      <c r="J9" s="49">
        <f t="shared" si="0"/>
        <v>57467030736</v>
      </c>
      <c r="K9" s="49">
        <f t="shared" si="0"/>
        <v>568106544992</v>
      </c>
      <c r="L9" s="49">
        <f t="shared" si="0"/>
        <v>41287847274</v>
      </c>
      <c r="M9" s="49">
        <f t="shared" si="0"/>
        <v>48842408351</v>
      </c>
      <c r="N9" s="49">
        <f t="shared" si="0"/>
        <v>-19605336945</v>
      </c>
      <c r="O9" s="49">
        <f t="shared" si="0"/>
        <v>62746936688</v>
      </c>
      <c r="P9" s="49">
        <f t="shared" si="0"/>
        <v>11069937616</v>
      </c>
      <c r="Q9" s="49">
        <f>SUM(Q11,Q12,Q13,Q14,Q19,Q20,Q21,Q22,Q23,Q24,Q10)</f>
        <v>493918433594</v>
      </c>
      <c r="R9" s="49">
        <f t="shared" si="0"/>
        <v>8278315840</v>
      </c>
      <c r="S9" s="49">
        <f t="shared" si="0"/>
        <v>1376094000</v>
      </c>
      <c r="T9" s="49">
        <f t="shared" si="0"/>
        <v>7092433000</v>
      </c>
      <c r="U9" s="49">
        <f>SUM(U11,U12,U13,U14,U19,U20,U21,U22,U24,U10,U23)</f>
        <v>1301021403713</v>
      </c>
      <c r="V9" s="50"/>
      <c r="W9" s="61">
        <f>SUM(W11,W10,W12,W13,W14,W19,W20,W21,W22,W24,W23)</f>
        <v>1292552876713</v>
      </c>
      <c r="X9" s="51"/>
      <c r="Y9" s="51">
        <f>+U9-T9-S9</f>
        <v>1292552876713</v>
      </c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297685000</v>
      </c>
      <c r="T10" s="12"/>
      <c r="U10" s="12">
        <f>SUM(F10:T10)</f>
        <v>297685000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935210</v>
      </c>
      <c r="G11" s="12">
        <v>449491</v>
      </c>
      <c r="H11" s="12">
        <v>5058186</v>
      </c>
      <c r="I11" s="12">
        <v>13611802</v>
      </c>
      <c r="J11" s="12">
        <v>7621611</v>
      </c>
      <c r="K11" s="12">
        <v>77858506</v>
      </c>
      <c r="L11" s="12">
        <v>4327793</v>
      </c>
      <c r="M11" s="12">
        <v>3528301</v>
      </c>
      <c r="N11" s="12">
        <v>1370083</v>
      </c>
      <c r="O11" s="12">
        <v>816774</v>
      </c>
      <c r="P11" s="12">
        <v>9953188</v>
      </c>
      <c r="Q11" s="12"/>
      <c r="R11" s="12">
        <v>2564691</v>
      </c>
      <c r="S11" s="12">
        <v>1515000</v>
      </c>
      <c r="T11" s="12"/>
      <c r="U11" s="12">
        <f>SUM(F11:T11)</f>
        <v>129610636</v>
      </c>
      <c r="V11" s="28"/>
      <c r="W11" s="60">
        <f>+U11-T11-S11</f>
        <v>128095636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437936771</v>
      </c>
      <c r="K12" s="12">
        <v>5155993473</v>
      </c>
      <c r="L12" s="12">
        <v>0</v>
      </c>
      <c r="M12" s="12"/>
      <c r="N12" s="12"/>
      <c r="O12" s="12"/>
      <c r="P12" s="12"/>
      <c r="Q12" s="12">
        <v>17550109249</v>
      </c>
      <c r="R12" s="12"/>
      <c r="S12" s="12">
        <v>186203000</v>
      </c>
      <c r="T12" s="12"/>
      <c r="U12" s="12">
        <f>SUM(F12:T12)</f>
        <v>23330352493</v>
      </c>
      <c r="V12" s="28"/>
      <c r="W12" s="60">
        <f>+U12-T12-S12</f>
        <v>23144149493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216513044</v>
      </c>
      <c r="G13" s="12">
        <v>76996899</v>
      </c>
      <c r="H13" s="12">
        <v>170818845</v>
      </c>
      <c r="I13" s="12">
        <v>293461708</v>
      </c>
      <c r="J13" s="12">
        <v>365630536</v>
      </c>
      <c r="K13" s="12">
        <v>4335698756</v>
      </c>
      <c r="L13" s="12">
        <v>381344374</v>
      </c>
      <c r="M13" s="12">
        <v>244386287</v>
      </c>
      <c r="N13" s="12">
        <v>95502469</v>
      </c>
      <c r="O13" s="12">
        <v>182097904</v>
      </c>
      <c r="P13" s="12">
        <v>434530640</v>
      </c>
      <c r="Q13" s="12">
        <v>26127024406</v>
      </c>
      <c r="R13" s="12">
        <v>346243104</v>
      </c>
      <c r="S13" s="12">
        <v>23105000</v>
      </c>
      <c r="T13" s="12">
        <v>110180000</v>
      </c>
      <c r="U13" s="12">
        <f>SUM(F13:T13)</f>
        <v>33403533972</v>
      </c>
      <c r="V13" s="28"/>
      <c r="W13" s="60">
        <f aca="true" t="shared" si="1" ref="W13:W49">+U13-T13-S13</f>
        <v>33270248972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3725598000</v>
      </c>
      <c r="G14" s="12">
        <f t="shared" si="2"/>
        <v>1766606000</v>
      </c>
      <c r="H14" s="12">
        <f t="shared" si="2"/>
        <v>4920000000</v>
      </c>
      <c r="I14" s="12">
        <f t="shared" si="2"/>
        <v>6470000000</v>
      </c>
      <c r="J14" s="12">
        <f t="shared" si="2"/>
        <v>54950000000</v>
      </c>
      <c r="K14" s="12">
        <f>SUM(K15,K18)</f>
        <v>497400944000</v>
      </c>
      <c r="L14" s="12">
        <f t="shared" si="2"/>
        <v>42465549000</v>
      </c>
      <c r="M14" s="12">
        <f t="shared" si="2"/>
        <v>44330000000</v>
      </c>
      <c r="N14" s="12">
        <f t="shared" si="2"/>
        <v>1402052000</v>
      </c>
      <c r="O14" s="12">
        <f>SUM(O15,O18)</f>
        <v>70322498000</v>
      </c>
      <c r="P14" s="12">
        <f>SUM(P15,P18)</f>
        <v>9908187632</v>
      </c>
      <c r="Q14" s="12">
        <f>SUM(Q15,Q18)</f>
        <v>183928425000</v>
      </c>
      <c r="R14" s="12">
        <f t="shared" si="2"/>
        <v>10424950000</v>
      </c>
      <c r="S14" s="12">
        <f>SUM(S15,S18)</f>
        <v>655260000</v>
      </c>
      <c r="T14" s="12">
        <f>SUM(T15,T18)</f>
        <v>6982253000</v>
      </c>
      <c r="U14" s="12">
        <f>SUM(U15,U18)</f>
        <v>939652322632</v>
      </c>
      <c r="V14" s="28"/>
      <c r="W14" s="5">
        <f>+U14-T14-S14</f>
        <v>932014809632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3725598000</v>
      </c>
      <c r="G15" s="12">
        <f t="shared" si="3"/>
        <v>1766606000</v>
      </c>
      <c r="H15" s="12">
        <f t="shared" si="3"/>
        <v>4920000000</v>
      </c>
      <c r="I15" s="12">
        <f t="shared" si="3"/>
        <v>6470000000</v>
      </c>
      <c r="J15" s="12">
        <f t="shared" si="3"/>
        <v>54950000000</v>
      </c>
      <c r="K15" s="12">
        <f>SUM(K16:K17)</f>
        <v>497400944000</v>
      </c>
      <c r="L15" s="12">
        <f t="shared" si="3"/>
        <v>42465549000</v>
      </c>
      <c r="M15" s="12">
        <f t="shared" si="3"/>
        <v>44330000000</v>
      </c>
      <c r="N15" s="12">
        <f t="shared" si="3"/>
        <v>1402052000</v>
      </c>
      <c r="O15" s="12">
        <f t="shared" si="3"/>
        <v>70322498000</v>
      </c>
      <c r="P15" s="12">
        <f t="shared" si="3"/>
        <v>9586313000</v>
      </c>
      <c r="Q15" s="12">
        <f>SUM(Q16:Q17)</f>
        <v>183928425000</v>
      </c>
      <c r="R15" s="12">
        <f t="shared" si="3"/>
        <v>10424950000</v>
      </c>
      <c r="S15" s="12">
        <f>SUM(S16:S17)</f>
        <v>655260000</v>
      </c>
      <c r="T15" s="12">
        <f>SUM(T16:T17)</f>
        <v>6982253000</v>
      </c>
      <c r="U15" s="12">
        <f>SUM(U16:U17)</f>
        <v>939330448000</v>
      </c>
      <c r="V15" s="28"/>
      <c r="W15" s="5">
        <f t="shared" si="1"/>
        <v>931692935000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3626114000</v>
      </c>
      <c r="G16" s="12">
        <v>1716606000</v>
      </c>
      <c r="H16" s="12">
        <v>4770000000</v>
      </c>
      <c r="I16" s="12">
        <v>6170000000</v>
      </c>
      <c r="J16" s="12">
        <v>8450000000</v>
      </c>
      <c r="K16" s="12">
        <v>62161737000</v>
      </c>
      <c r="L16" s="12">
        <v>4465549000</v>
      </c>
      <c r="M16" s="12">
        <v>3330000000</v>
      </c>
      <c r="N16" s="12">
        <v>1116893000</v>
      </c>
      <c r="O16" s="12">
        <v>3552498000</v>
      </c>
      <c r="P16" s="12">
        <v>8976269000</v>
      </c>
      <c r="Q16" s="12">
        <v>6564419000</v>
      </c>
      <c r="R16" s="12">
        <v>7760000000</v>
      </c>
      <c r="S16" s="12">
        <v>542000000</v>
      </c>
      <c r="T16" s="12">
        <v>4503217000</v>
      </c>
      <c r="U16" s="12">
        <f aca="true" t="shared" si="4" ref="U16:U24">SUM(F16:T16)</f>
        <v>127705302000</v>
      </c>
      <c r="V16" s="28"/>
      <c r="W16" s="60">
        <f t="shared" si="1"/>
        <v>122660085000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46500000000</v>
      </c>
      <c r="K17" s="12">
        <v>435239207000</v>
      </c>
      <c r="L17" s="12">
        <v>38000000000</v>
      </c>
      <c r="M17" s="12">
        <v>41000000000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113260000</v>
      </c>
      <c r="T17" s="12">
        <v>2479036000</v>
      </c>
      <c r="U17" s="12">
        <f t="shared" si="4"/>
        <v>811625146000</v>
      </c>
      <c r="V17" s="28"/>
      <c r="W17" s="60">
        <f t="shared" si="1"/>
        <v>809032850000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60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2807654424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4649232528</v>
      </c>
      <c r="V21" s="28"/>
      <c r="W21" s="60">
        <f t="shared" si="1"/>
        <v>4590792528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267876443774</v>
      </c>
      <c r="R22" s="12"/>
      <c r="S22" s="12"/>
      <c r="T22" s="12"/>
      <c r="U22" s="12">
        <f t="shared" si="4"/>
        <v>269396443774</v>
      </c>
      <c r="V22" s="28"/>
      <c r="W22" s="60">
        <f t="shared" si="1"/>
        <v>269396443774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60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62">
        <f>SUM(F26,F27,F28,F29,F30,F31,F32,F41,F42,F46,F47,F48,F49)</f>
        <v>4047841623</v>
      </c>
      <c r="G25" s="62">
        <f aca="true" t="shared" si="5" ref="G25:T25">SUM(G26,G27,G28,G29,G30,G31,G32,G41,G42,G46,G47,G48,G49)</f>
        <v>1901040919</v>
      </c>
      <c r="H25" s="62">
        <f t="shared" si="5"/>
        <v>4960784963</v>
      </c>
      <c r="I25" s="62">
        <f t="shared" si="5"/>
        <v>10499141726</v>
      </c>
      <c r="J25" s="62">
        <f t="shared" si="5"/>
        <v>86960096498</v>
      </c>
      <c r="K25" s="62">
        <f t="shared" si="5"/>
        <v>651018958118</v>
      </c>
      <c r="L25" s="62">
        <f t="shared" si="5"/>
        <v>47041813819</v>
      </c>
      <c r="M25" s="62">
        <f t="shared" si="5"/>
        <v>55981357817</v>
      </c>
      <c r="N25" s="62">
        <f t="shared" si="5"/>
        <v>3022964789</v>
      </c>
      <c r="O25" s="62">
        <f t="shared" si="5"/>
        <v>90669131419</v>
      </c>
      <c r="P25" s="62">
        <f t="shared" si="5"/>
        <v>12361736652</v>
      </c>
      <c r="Q25" s="62">
        <f t="shared" si="5"/>
        <v>451909723684</v>
      </c>
      <c r="R25" s="62">
        <f t="shared" si="5"/>
        <v>12581105211</v>
      </c>
      <c r="S25" s="49">
        <f t="shared" si="5"/>
        <v>1080647000</v>
      </c>
      <c r="T25" s="49">
        <f t="shared" si="5"/>
        <v>6823949000</v>
      </c>
      <c r="U25" s="49">
        <f>SUM(U26,U27,U28,U29,U30,U31,U32,U41,U42,U46,U47,U48,U49)</f>
        <v>1440860293238</v>
      </c>
      <c r="V25" s="51"/>
      <c r="W25" s="61">
        <f>SUM(W26,W27,W28,W29,W30,W31,W32,W41,W42,W46,W47,W48,W49)</f>
        <v>1432955697238</v>
      </c>
      <c r="X25" s="51"/>
      <c r="Y25" s="51">
        <f>+U25-T25-S25</f>
        <v>1432955697238</v>
      </c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3479024011</v>
      </c>
      <c r="G26" s="12">
        <v>1650101260</v>
      </c>
      <c r="H26" s="12">
        <v>4520653360</v>
      </c>
      <c r="I26" s="12">
        <v>6105528217</v>
      </c>
      <c r="J26" s="12">
        <v>9049040988</v>
      </c>
      <c r="K26" s="12">
        <v>60889656280</v>
      </c>
      <c r="L26" s="12">
        <v>4406231124</v>
      </c>
      <c r="M26" s="12">
        <v>3308463350</v>
      </c>
      <c r="N26" s="12">
        <v>2578409889</v>
      </c>
      <c r="O26" s="12">
        <v>2856325085</v>
      </c>
      <c r="P26" s="12">
        <v>9229787900</v>
      </c>
      <c r="Q26" s="12">
        <v>6771953110</v>
      </c>
      <c r="R26" s="12">
        <v>8204483921</v>
      </c>
      <c r="S26" s="12">
        <v>942146000</v>
      </c>
      <c r="T26" s="12">
        <v>4355406000</v>
      </c>
      <c r="U26" s="12">
        <f aca="true" t="shared" si="6" ref="U26:U31">SUM(F26:T26)</f>
        <v>128347210495</v>
      </c>
      <c r="V26" s="28"/>
      <c r="W26" s="60">
        <f t="shared" si="1"/>
        <v>123049658495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112142534</v>
      </c>
      <c r="G27" s="12">
        <v>73722776</v>
      </c>
      <c r="H27" s="12">
        <v>171358965</v>
      </c>
      <c r="I27" s="12">
        <v>248923068</v>
      </c>
      <c r="J27" s="12">
        <v>548365492</v>
      </c>
      <c r="K27" s="12">
        <v>3459191774</v>
      </c>
      <c r="L27" s="12">
        <v>234291577</v>
      </c>
      <c r="M27" s="12">
        <v>120330134</v>
      </c>
      <c r="N27" s="12">
        <v>103169631</v>
      </c>
      <c r="O27" s="12">
        <v>332639145</v>
      </c>
      <c r="P27" s="12">
        <v>1910531399</v>
      </c>
      <c r="Q27" s="12">
        <v>468664002</v>
      </c>
      <c r="R27" s="12">
        <v>421330849</v>
      </c>
      <c r="S27" s="12">
        <v>61306000</v>
      </c>
      <c r="T27" s="12">
        <v>1390569000</v>
      </c>
      <c r="U27" s="12">
        <f t="shared" si="6"/>
        <v>9656536346</v>
      </c>
      <c r="V27" s="28"/>
      <c r="W27" s="60">
        <f t="shared" si="1"/>
        <v>8204661346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230223588</v>
      </c>
      <c r="G28" s="12">
        <v>142989005</v>
      </c>
      <c r="H28" s="12">
        <v>106947367</v>
      </c>
      <c r="I28" s="12">
        <v>202519782</v>
      </c>
      <c r="J28" s="12">
        <v>112277571</v>
      </c>
      <c r="K28" s="12">
        <v>1429688747</v>
      </c>
      <c r="L28" s="12">
        <v>86761651</v>
      </c>
      <c r="M28" s="12">
        <v>33836314</v>
      </c>
      <c r="N28" s="12">
        <v>140018061</v>
      </c>
      <c r="O28" s="12"/>
      <c r="P28" s="12">
        <v>202959609</v>
      </c>
      <c r="Q28" s="12">
        <v>27138859</v>
      </c>
      <c r="R28" s="12">
        <v>186528090</v>
      </c>
      <c r="S28" s="12"/>
      <c r="T28" s="12"/>
      <c r="U28" s="12">
        <f t="shared" si="6"/>
        <v>2901888644</v>
      </c>
      <c r="V28" s="28"/>
      <c r="W28" s="60">
        <f t="shared" si="1"/>
        <v>2901888644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319096835</v>
      </c>
      <c r="R29" s="12">
        <v>138465000</v>
      </c>
      <c r="S29" s="12"/>
      <c r="T29" s="12"/>
      <c r="U29" s="12">
        <f t="shared" si="6"/>
        <v>536526757</v>
      </c>
      <c r="V29" s="28"/>
      <c r="W29" s="60">
        <f t="shared" si="1"/>
        <v>536526757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93229554</v>
      </c>
      <c r="J31" s="12">
        <v>961913214</v>
      </c>
      <c r="K31" s="12">
        <v>606460102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1766087846</v>
      </c>
      <c r="V31" s="28"/>
      <c r="W31" s="60">
        <f t="shared" si="1"/>
        <v>1766087846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85156836</v>
      </c>
      <c r="I32" s="12">
        <f t="shared" si="7"/>
        <v>0</v>
      </c>
      <c r="J32" s="12">
        <f t="shared" si="7"/>
        <v>889931</v>
      </c>
      <c r="K32" s="12">
        <f t="shared" si="7"/>
        <v>2183842665</v>
      </c>
      <c r="L32" s="12">
        <f t="shared" si="7"/>
        <v>439678496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155006805</v>
      </c>
      <c r="Q32" s="12">
        <f>SUM(Q33:Q39)</f>
        <v>10227038</v>
      </c>
      <c r="R32" s="12">
        <f t="shared" si="7"/>
        <v>5959997</v>
      </c>
      <c r="S32" s="12">
        <f>SUM(S33:S39)</f>
        <v>31968000</v>
      </c>
      <c r="T32" s="12">
        <f>SUM(T33:T39)</f>
        <v>25881000</v>
      </c>
      <c r="U32" s="12">
        <f>SUM(U33:U40)</f>
        <v>2963792197</v>
      </c>
      <c r="V32" s="7"/>
      <c r="W32" s="5">
        <f t="shared" si="1"/>
        <v>2905943197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439638432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494631232</v>
      </c>
      <c r="V35" s="28"/>
      <c r="W35" s="60">
        <f t="shared" si="1"/>
        <v>494631232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1107000</v>
      </c>
      <c r="T36" s="12"/>
      <c r="U36" s="12">
        <f t="shared" si="8"/>
        <v>10897422</v>
      </c>
      <c r="V36" s="28"/>
      <c r="W36" s="60">
        <f t="shared" si="1"/>
        <v>9790422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3543426</v>
      </c>
      <c r="I37" s="12"/>
      <c r="J37" s="12"/>
      <c r="K37" s="12">
        <v>2015875146</v>
      </c>
      <c r="L37" s="12"/>
      <c r="M37" s="12">
        <v>374850</v>
      </c>
      <c r="N37" s="12"/>
      <c r="O37" s="12"/>
      <c r="P37" s="12">
        <v>9398132</v>
      </c>
      <c r="Q37" s="12"/>
      <c r="R37" s="12"/>
      <c r="S37" s="12">
        <v>22696000</v>
      </c>
      <c r="T37" s="12"/>
      <c r="U37" s="12">
        <f t="shared" si="8"/>
        <v>2051887554</v>
      </c>
      <c r="V37" s="28"/>
      <c r="W37" s="60">
        <f t="shared" si="1"/>
        <v>2029191554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4148492</v>
      </c>
      <c r="R38" s="12">
        <v>5897000</v>
      </c>
      <c r="S38" s="12">
        <v>5111000</v>
      </c>
      <c r="T38" s="12">
        <v>18507000</v>
      </c>
      <c r="U38" s="12">
        <f t="shared" si="8"/>
        <v>108260807</v>
      </c>
      <c r="V38" s="28"/>
      <c r="W38" s="60">
        <f t="shared" si="1"/>
        <v>84642807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62273542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6078546</v>
      </c>
      <c r="R39" s="12">
        <v>62997</v>
      </c>
      <c r="S39" s="12">
        <v>3054000</v>
      </c>
      <c r="T39" s="12">
        <v>7374000</v>
      </c>
      <c r="U39" s="12">
        <f t="shared" si="8"/>
        <v>298115182</v>
      </c>
      <c r="V39" s="28"/>
      <c r="W39" s="60">
        <f t="shared" si="1"/>
        <v>287687182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2083479455</v>
      </c>
      <c r="J42" s="14">
        <f t="shared" si="9"/>
        <v>54019807138</v>
      </c>
      <c r="K42" s="14">
        <f t="shared" si="9"/>
        <v>503354399558</v>
      </c>
      <c r="L42" s="14">
        <f t="shared" si="9"/>
        <v>36444443341</v>
      </c>
      <c r="M42" s="14">
        <f t="shared" si="9"/>
        <v>41928107544</v>
      </c>
      <c r="N42" s="14">
        <f t="shared" si="9"/>
        <v>95419903</v>
      </c>
      <c r="O42" s="14">
        <f t="shared" si="9"/>
        <v>67196225626</v>
      </c>
      <c r="P42" s="14">
        <f t="shared" si="9"/>
        <v>0</v>
      </c>
      <c r="Q42" s="14">
        <f>SUM(Q43:Q45)</f>
        <v>196953181138</v>
      </c>
      <c r="R42" s="14">
        <f t="shared" si="9"/>
        <v>1686569047</v>
      </c>
      <c r="S42" s="14">
        <f t="shared" si="9"/>
        <v>0</v>
      </c>
      <c r="T42" s="14">
        <f t="shared" si="9"/>
        <v>0</v>
      </c>
      <c r="U42" s="54">
        <f t="shared" si="9"/>
        <v>903761632750</v>
      </c>
      <c r="V42" s="2"/>
      <c r="W42" s="5">
        <f t="shared" si="1"/>
        <v>903761632750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320983131</v>
      </c>
      <c r="J43" s="12">
        <v>132233429</v>
      </c>
      <c r="K43" s="12">
        <v>898215360</v>
      </c>
      <c r="L43" s="12">
        <v>129526787</v>
      </c>
      <c r="M43" s="12">
        <v>605915566</v>
      </c>
      <c r="N43" s="12">
        <v>95419903</v>
      </c>
      <c r="O43" s="12"/>
      <c r="P43" s="12"/>
      <c r="Q43" s="12"/>
      <c r="R43" s="12">
        <v>443226351</v>
      </c>
      <c r="S43" s="12"/>
      <c r="T43" s="12"/>
      <c r="U43" s="12">
        <f aca="true" t="shared" si="10" ref="U43:U49">SUM(F43:T43)</f>
        <v>2625520527</v>
      </c>
      <c r="V43" s="28"/>
      <c r="W43" s="60">
        <f t="shared" si="1"/>
        <v>2625520527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1762496324</v>
      </c>
      <c r="J44" s="12">
        <v>53887573709</v>
      </c>
      <c r="K44" s="12">
        <v>502456184198</v>
      </c>
      <c r="L44" s="12">
        <v>36314916554</v>
      </c>
      <c r="M44" s="12">
        <v>41322191978</v>
      </c>
      <c r="N44" s="12"/>
      <c r="O44" s="12">
        <v>67196225626</v>
      </c>
      <c r="P44" s="12"/>
      <c r="Q44" s="12">
        <v>196953181138</v>
      </c>
      <c r="R44" s="12">
        <v>1243342696</v>
      </c>
      <c r="S44" s="12"/>
      <c r="T44" s="12"/>
      <c r="U44" s="12">
        <f t="shared" si="10"/>
        <v>901136112223</v>
      </c>
      <c r="V44" s="28"/>
      <c r="W44" s="60">
        <f t="shared" si="1"/>
        <v>901136112223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223663773070</v>
      </c>
      <c r="R47" s="12"/>
      <c r="S47" s="12"/>
      <c r="T47" s="12"/>
      <c r="U47" s="12">
        <f>SUM(F47:T47)</f>
        <v>223663773070</v>
      </c>
      <c r="V47" s="28"/>
      <c r="W47" s="60">
        <f t="shared" si="1"/>
        <v>223663773070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22267802164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167262845133</v>
      </c>
      <c r="V48" s="28"/>
      <c r="W48" s="60">
        <f t="shared" si="1"/>
        <v>166165525133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295447000</v>
      </c>
      <c r="T51" s="11">
        <f>+T9-T25</f>
        <v>268484000</v>
      </c>
      <c r="U51" s="4">
        <f>+U9-U25</f>
        <v>-139838889525</v>
      </c>
      <c r="V51" s="4">
        <f>+V9-V25</f>
        <v>0</v>
      </c>
      <c r="W51" s="4">
        <f>+W9-W25</f>
        <v>-140402820525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Carmen Guastavino Garcia (Dirplan)</cp:lastModifiedBy>
  <cp:lastPrinted>2021-08-24T13:59:42Z</cp:lastPrinted>
  <dcterms:created xsi:type="dcterms:W3CDTF">1998-06-30T14:14:38Z</dcterms:created>
  <dcterms:modified xsi:type="dcterms:W3CDTF">2021-08-24T14:03:24Z</dcterms:modified>
  <cp:category/>
  <cp:version/>
  <cp:contentType/>
  <cp:contentStatus/>
</cp:coreProperties>
</file>